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135" windowWidth="15480" windowHeight="10485" firstSheet="2" activeTab="2"/>
  </bookViews>
  <sheets>
    <sheet name="treeCalc_1" sheetId="2" state="veryHidden" r:id="rId1"/>
    <sheet name="sensInfo" sheetId="4" state="veryHidden" r:id="rId2"/>
    <sheet name="Decision Tree" sheetId="1" r:id="rId3"/>
    <sheet name="Strategy B4" sheetId="10" r:id="rId4"/>
    <sheet name="Strategy B5" sheetId="11" r:id="rId5"/>
    <sheet name="Strategy B6" sheetId="12" r:id="rId6"/>
  </sheets>
  <definedNames>
    <definedName name="PalisadeReportWorksheetCreatedBy" localSheetId="3">"PrecisionTree"</definedName>
    <definedName name="PalisadeReportWorksheetCreatedBy" localSheetId="4">"PrecisionTree"</definedName>
    <definedName name="PalisadeReportWorksheetCreatedBy" localSheetId="5">"PrecisionTree"</definedName>
    <definedName name="PTree_SensitivityAnalysis_AnalysisType" hidden="1">0</definedName>
    <definedName name="PTree_SensitivityAnalysis_GraphsDisplayPercentageChange" hidden="1">FALSE</definedName>
    <definedName name="PTree_SensitivityAnalysis_IncludeSensitivityGraph" hidden="1">FALSE</definedName>
    <definedName name="PTree_SensitivityAnalysis_IncludeSpiderGraph" hidden="1">FALSE</definedName>
    <definedName name="PTree_SensitivityAnalysis_IncludeStrategyRegion" hidden="1">TRUE</definedName>
    <definedName name="PTree_SensitivityAnalysis_IncludeTornadoGraph" hidden="1">TRUE</definedName>
    <definedName name="PTree_SensitivityAnalysis_Inputs_1_AlternateCellLabel" hidden="1">""</definedName>
    <definedName name="PTree_SensitivityAnalysis_Inputs_1_BaseValueIsAutomatic" hidden="1">TRUE</definedName>
    <definedName name="PTree_SensitivityAnalysis_Inputs_1_MaintainProbabilityNormalization" hidden="1">FALSE</definedName>
    <definedName name="PTree_SensitivityAnalysis_Inputs_1_ManualBaseValue" hidden="1">0</definedName>
    <definedName name="PTree_SensitivityAnalysis_Inputs_1_Maximum" hidden="1">25</definedName>
    <definedName name="PTree_SensitivityAnalysis_Inputs_1_Minimum" hidden="1">-25</definedName>
    <definedName name="PTree_SensitivityAnalysis_Inputs_1_OneWayAnalysis" hidden="1">1</definedName>
    <definedName name="PTree_SensitivityAnalysis_Inputs_1_Steps" hidden="1">10</definedName>
    <definedName name="PTree_SensitivityAnalysis_Inputs_1_TwoWayAnalysis" hidden="1">0</definedName>
    <definedName name="PTree_SensitivityAnalysis_Inputs_1_VariationMethod" hidden="1">0</definedName>
    <definedName name="PTree_SensitivityAnalysis_Inputs_1_VaryCell" hidden="1">'Decision Tree'!$B$4</definedName>
    <definedName name="PTree_SensitivityAnalysis_Inputs_2_AlternateCellLabel" hidden="1">""</definedName>
    <definedName name="PTree_SensitivityAnalysis_Inputs_2_BaseValueIsAutomatic" hidden="1">TRUE</definedName>
    <definedName name="PTree_SensitivityAnalysis_Inputs_2_MaintainProbabilityNormalization" hidden="1">FALSE</definedName>
    <definedName name="PTree_SensitivityAnalysis_Inputs_2_ManualBaseValue" hidden="1">0</definedName>
    <definedName name="PTree_SensitivityAnalysis_Inputs_2_Maximum" hidden="1">25</definedName>
    <definedName name="PTree_SensitivityAnalysis_Inputs_2_Minimum" hidden="1">-25</definedName>
    <definedName name="PTree_SensitivityAnalysis_Inputs_2_OneWayAnalysis" hidden="1">1</definedName>
    <definedName name="PTree_SensitivityAnalysis_Inputs_2_Steps" hidden="1">10</definedName>
    <definedName name="PTree_SensitivityAnalysis_Inputs_2_TwoWayAnalysis" hidden="1">0</definedName>
    <definedName name="PTree_SensitivityAnalysis_Inputs_2_VariationMethod" hidden="1">0</definedName>
    <definedName name="PTree_SensitivityAnalysis_Inputs_2_VaryCell" hidden="1">'Decision Tree'!$B$5</definedName>
    <definedName name="PTree_SensitivityAnalysis_Inputs_3_AlternateCellLabel" hidden="1">""</definedName>
    <definedName name="PTree_SensitivityAnalysis_Inputs_3_BaseValueIsAutomatic" hidden="1">TRUE</definedName>
    <definedName name="PTree_SensitivityAnalysis_Inputs_3_MaintainProbabilityNormalization" hidden="1">FALSE</definedName>
    <definedName name="PTree_SensitivityAnalysis_Inputs_3_ManualBaseValue" hidden="1">0</definedName>
    <definedName name="PTree_SensitivityAnalysis_Inputs_3_Maximum" hidden="1">25</definedName>
    <definedName name="PTree_SensitivityAnalysis_Inputs_3_Minimum" hidden="1">-25</definedName>
    <definedName name="PTree_SensitivityAnalysis_Inputs_3_OneWayAnalysis" hidden="1">1</definedName>
    <definedName name="PTree_SensitivityAnalysis_Inputs_3_Steps" hidden="1">10</definedName>
    <definedName name="PTree_SensitivityAnalysis_Inputs_3_TwoWayAnalysis" hidden="1">0</definedName>
    <definedName name="PTree_SensitivityAnalysis_Inputs_3_VariationMethod" hidden="1">0</definedName>
    <definedName name="PTree_SensitivityAnalysis_Inputs_3_VaryCell" hidden="1">'Decision Tree'!$B$6</definedName>
    <definedName name="PTree_SensitivityAnalysis_Inputs_Count" hidden="1">3</definedName>
    <definedName name="PTree_SensitivityAnalysis_Output_AlternateCellLabel" hidden="1">""</definedName>
    <definedName name="PTree_SensitivityAnalysis_Output_Model" hidden="1">PTreeObjectReference(PTDecisionTree_1,treeCalc_1!$A$1)</definedName>
    <definedName name="PTree_SensitivityAnalysis_Output_OutputType" hidden="1">1</definedName>
    <definedName name="PTree_SensitivityAnalysis_Output_StartingNode" hidden="1">PTreeObjectReference(NULL,NULL)</definedName>
    <definedName name="PTree_SensitivityAnalysis_UpdateDisplay" hidden="1">FALSE</definedName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 iterate="1"/>
</workbook>
</file>

<file path=xl/calcChain.xml><?xml version="1.0" encoding="utf-8"?>
<calcChain xmlns="http://schemas.openxmlformats.org/spreadsheetml/2006/main">
  <c r="J13" i="2" l="1"/>
  <c r="O13" i="2"/>
  <c r="C43" i="1"/>
  <c r="K24" i="2" s="1"/>
  <c r="C41" i="1"/>
  <c r="K23" i="2" s="1"/>
  <c r="C39" i="1"/>
  <c r="K22" i="2" s="1"/>
  <c r="C37" i="1"/>
  <c r="K21" i="2" s="1"/>
  <c r="C33" i="1"/>
  <c r="K20" i="2" s="1"/>
  <c r="C29" i="1"/>
  <c r="K19" i="2" s="1"/>
  <c r="C27" i="1"/>
  <c r="K18" i="2" s="1"/>
  <c r="C25" i="1"/>
  <c r="K17" i="2" s="1"/>
  <c r="C23" i="1"/>
  <c r="K16" i="2" s="1"/>
  <c r="C19" i="1"/>
  <c r="K15" i="2" s="1"/>
  <c r="J12" i="2"/>
  <c r="O12" i="2"/>
  <c r="K11" i="2"/>
  <c r="J11" i="2"/>
  <c r="O11" i="2"/>
  <c r="B13" i="4"/>
  <c r="B12" i="4"/>
  <c r="B11" i="4"/>
  <c r="B16" i="1"/>
  <c r="B46" i="1" s="1"/>
  <c r="J14" i="2" s="1"/>
  <c r="F15" i="1"/>
  <c r="C44" i="1" s="1"/>
  <c r="J24" i="2" s="1"/>
  <c r="E15" i="1"/>
  <c r="C42" i="1" s="1"/>
  <c r="J23" i="2" s="1"/>
  <c r="D15" i="1"/>
  <c r="C40" i="1" s="1"/>
  <c r="C15" i="1"/>
  <c r="C38" i="1" s="1"/>
  <c r="J21" i="2" s="1"/>
  <c r="B15" i="1"/>
  <c r="C34" i="1" s="1"/>
  <c r="J20" i="2" s="1"/>
  <c r="B14" i="1"/>
  <c r="C20" i="1" s="1"/>
  <c r="J15" i="2" s="1"/>
  <c r="C14" i="1"/>
  <c r="C24" i="1" s="1"/>
  <c r="J16" i="2" s="1"/>
  <c r="D14" i="1"/>
  <c r="C26" i="1" s="1"/>
  <c r="J17" i="2" s="1"/>
  <c r="E14" i="1"/>
  <c r="C28" i="1" s="1"/>
  <c r="J18" i="2" s="1"/>
  <c r="F14" i="1"/>
  <c r="C30" i="1" s="1"/>
  <c r="J19" i="2" s="1"/>
  <c r="B11" i="2"/>
  <c r="B2" i="2"/>
  <c r="C16" i="1"/>
  <c r="D16" i="1"/>
  <c r="E16" i="1"/>
  <c r="F16" i="1"/>
  <c r="J22" i="2" l="1"/>
  <c r="F2" i="2"/>
  <c r="C22" i="1"/>
  <c r="D28" i="1"/>
  <c r="D26" i="1"/>
  <c r="D20" i="1"/>
  <c r="C46" i="1"/>
  <c r="D30" i="1"/>
  <c r="D24" i="1"/>
  <c r="B32" i="1"/>
  <c r="D19" i="1"/>
  <c r="D27" i="1"/>
  <c r="B21" i="1"/>
  <c r="C45" i="1"/>
  <c r="B45" i="1"/>
  <c r="D29" i="1"/>
  <c r="D23" i="1"/>
  <c r="D25" i="1"/>
  <c r="C36" i="1"/>
  <c r="D38" i="1"/>
  <c r="D42" i="1"/>
  <c r="B35" i="1"/>
  <c r="D33" i="1"/>
  <c r="D39" i="1"/>
  <c r="D43" i="1"/>
  <c r="D34" i="1"/>
  <c r="D40" i="1"/>
  <c r="D44" i="1"/>
  <c r="D37" i="1"/>
  <c r="D41" i="1"/>
  <c r="A24" i="2" l="1"/>
  <c r="A22" i="2"/>
  <c r="A20" i="2"/>
  <c r="A23" i="2"/>
  <c r="A21" i="2"/>
  <c r="A13" i="2"/>
  <c r="A11" i="2"/>
  <c r="C1" i="4"/>
  <c r="A16" i="2"/>
  <c r="A19" i="2"/>
  <c r="A14" i="2"/>
  <c r="A15" i="2"/>
  <c r="A17" i="2"/>
  <c r="A18" i="2"/>
  <c r="A12" i="2"/>
</calcChain>
</file>

<file path=xl/sharedStrings.xml><?xml version="1.0" encoding="utf-8"?>
<sst xmlns="http://schemas.openxmlformats.org/spreadsheetml/2006/main" count="208" uniqueCount="96">
  <si>
    <t>Purchasing sugar</t>
  </si>
  <si>
    <t>Inputs</t>
  </si>
  <si>
    <t>Transaction cost for 5-ton futures contract</t>
  </si>
  <si>
    <t>Transaction cost for 10-ton futures contract</t>
  </si>
  <si>
    <t>Distribution of price in 6 months</t>
  </si>
  <si>
    <t>Price</t>
  </si>
  <si>
    <t>Probability</t>
  </si>
  <si>
    <t>Current price of sugar ($/lb)</t>
  </si>
  <si>
    <t>Purchase futures contract for 10 tons now</t>
  </si>
  <si>
    <t>Purchase futures contract for 5 tons now and purchase 5 tons in six months</t>
  </si>
  <si>
    <t>Purchase 10 tons in six months</t>
  </si>
  <si>
    <t>Price in 6 months</t>
  </si>
  <si>
    <t>Name</t>
  </si>
  <si>
    <t>SheetRef</t>
  </si>
  <si>
    <t>GenInfo</t>
  </si>
  <si>
    <t>Def. Link</t>
  </si>
  <si>
    <t>EXT REFS</t>
  </si>
  <si>
    <t>Def. Form</t>
  </si>
  <si>
    <t>Highest#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</si>
  <si>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</si>
  <si>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</si>
  <si>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</si>
  <si>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</si>
  <si>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</si>
  <si>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</si>
  <si>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</si>
  <si>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</si>
  <si>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</si>
  <si>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</si>
  <si>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</si>
  <si>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</si>
  <si>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=</t>
  </si>
  <si>
    <t>Decision</t>
  </si>
  <si>
    <t>DEFAULT</t>
  </si>
  <si>
    <t>4,0,0,0,1,0,0</t>
  </si>
  <si>
    <t>2,0,0,3,2,3,4,0,0,0</t>
  </si>
  <si>
    <t>Purchase all in 6 months</t>
  </si>
  <si>
    <t>Purcase 5-ton futures</t>
  </si>
  <si>
    <t>Purchase 10-ton futures</t>
  </si>
  <si>
    <t>Future price</t>
  </si>
  <si>
    <t>4,0,0,0,2,0,0</t>
  </si>
  <si>
    <t>1,0,0,5,5,6,7,8,9,1,0,0</t>
  </si>
  <si>
    <t>4,0,0,0,3,0,0</t>
  </si>
  <si>
    <t>Current price</t>
  </si>
  <si>
    <t>5-ton future</t>
  </si>
  <si>
    <t>10-ton future</t>
  </si>
  <si>
    <t>Calc Macro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</si>
  <si>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</si>
  <si>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</si>
  <si>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</si>
  <si>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</si>
  <si>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</si>
  <si>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</si>
  <si>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</si>
  <si>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</si>
  <si>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</si>
  <si>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</si>
  <si>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</si>
  <si>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</si>
  <si>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</si>
  <si>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</si>
  <si>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Collapsed</t>
  </si>
  <si>
    <t>0,1,1,0,0,Exponential, 0,0,0,0,-1,0,.0001</t>
  </si>
  <si>
    <t>1.0.?</t>
  </si>
  <si>
    <t>5.0.0</t>
  </si>
  <si>
    <t>PrecisionTree Sensitivity Analysis - Strategy Region</t>
  </si>
  <si>
    <t>Strategy Region Data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</si>
  <si>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</si>
  <si>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</si>
  <si>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</si>
  <si>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</si>
  <si>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</si>
  <si>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</si>
  <si>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</si>
  <si>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</si>
  <si>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</si>
  <si>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</si>
  <si>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Input</t>
  </si>
  <si>
    <t>Value</t>
  </si>
  <si>
    <t>Change (%)</t>
  </si>
  <si>
    <t>6.2.0</t>
  </si>
  <si>
    <t>0</t>
  </si>
  <si>
    <t>0.078</t>
  </si>
  <si>
    <t>0.083</t>
  </si>
  <si>
    <t>0.087</t>
  </si>
  <si>
    <t>0.091</t>
  </si>
  <si>
    <t>0.096</t>
  </si>
  <si>
    <t>1,0,0,5,10,11,12,13,14,1,0,0</t>
  </si>
  <si>
    <r>
      <t>Performed By:</t>
    </r>
    <r>
      <rPr>
        <sz val="8"/>
        <rFont val="Tahoma"/>
        <family val="2"/>
      </rPr>
      <t xml:space="preserve"> Chris Albright</t>
    </r>
  </si>
  <si>
    <r>
      <t>Date:</t>
    </r>
    <r>
      <rPr>
        <sz val="8"/>
        <rFont val="Tahoma"/>
        <family val="2"/>
      </rPr>
      <t xml:space="preserve"> Monday, February 17, 2014 6:27:16 PM</t>
    </r>
  </si>
  <si>
    <r>
      <t>Output:</t>
    </r>
    <r>
      <rPr>
        <sz val="8"/>
        <rFont val="Tahoma"/>
        <family val="2"/>
      </rPr>
      <t xml:space="preserve"> Decision Tree 'Purchasing sugar' (Expected Value of Entire Model)</t>
    </r>
  </si>
  <si>
    <r>
      <t>Input:</t>
    </r>
    <r>
      <rPr>
        <sz val="8"/>
        <rFont val="Tahoma"/>
        <family val="2"/>
      </rPr>
      <t xml:space="preserve"> Current price of sugar ($/lb) (B4)</t>
    </r>
  </si>
  <si>
    <r>
      <t>Input:</t>
    </r>
    <r>
      <rPr>
        <sz val="8"/>
        <rFont val="Tahoma"/>
        <family val="2"/>
      </rPr>
      <t xml:space="preserve"> Transaction cost for 5-ton futures contract (B5)</t>
    </r>
  </si>
  <si>
    <r>
      <t>Input:</t>
    </r>
    <r>
      <rPr>
        <sz val="8"/>
        <rFont val="Tahoma"/>
        <family val="2"/>
      </rPr>
      <t xml:space="preserve"> Transaction cost for 10-ton futures contract (B6)</t>
    </r>
  </si>
  <si>
    <t>Part a: Cost table</t>
  </si>
  <si>
    <t>Part b: Decision 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</si>
</sst>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&quot;$&quot;#,##0.0000"/>
    <numFmt numFmtId="165" formatCode="&quot;$&quot;#,##0.000"/>
    <numFmt numFmtId="166" formatCode="&quot;$&quot;#,##0"/>
    <numFmt numFmtId="167" formatCode="0.0%"/>
  </numFmts>
  <fonts count="17" x14ac:knownFonts="1">
    <font>
      <sz val="11"/>
      <name val="Calibri"/>
      <family val="2"/>
    </font>
    <font>
      <sz val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Calibri"/>
      <family val="2"/>
    </font>
    <font>
      <b/>
      <sz val="8"/>
      <color indexed="17"/>
      <name val="Calibri"/>
      <family val="2"/>
    </font>
    <font>
      <b/>
      <sz val="8"/>
      <color indexed="18"/>
      <name val="Calibri"/>
      <family val="2"/>
    </font>
    <font>
      <sz val="8"/>
      <color indexed="17"/>
      <name val="Calibri"/>
      <family val="2"/>
    </font>
    <font>
      <sz val="8"/>
      <name val="Calibri"/>
      <family val="2"/>
    </font>
    <font>
      <b/>
      <sz val="8"/>
      <color rgb="FF000080"/>
      <name val="Calibri"/>
      <family val="2"/>
    </font>
    <font>
      <b/>
      <sz val="8"/>
      <color rgb="FF800000"/>
      <name val="Calibri"/>
      <family val="2"/>
    </font>
    <font>
      <sz val="8"/>
      <color rgb="FF800000"/>
      <name val="Calibri"/>
      <family val="2"/>
    </font>
    <font>
      <sz val="8"/>
      <name val="Tahoma"/>
      <family val="2"/>
    </font>
    <font>
      <b/>
      <sz val="14"/>
      <name val="Tahoma"/>
      <family val="2"/>
    </font>
    <font>
      <b/>
      <sz val="8"/>
      <name val="Tahoma"/>
      <family val="2"/>
    </font>
    <font>
      <b/>
      <sz val="10"/>
      <name val="Calibri"/>
      <family val="2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22"/>
      </right>
      <top style="medium">
        <color indexed="64"/>
      </top>
      <bottom/>
      <diagonal/>
    </border>
    <border>
      <left/>
      <right style="thin">
        <color indexed="22"/>
      </right>
      <top/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22"/>
      </right>
      <top/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/>
    <xf numFmtId="6" fontId="2" fillId="0" borderId="0" xfId="0" applyNumberFormat="1" applyFont="1"/>
    <xf numFmtId="0" fontId="3" fillId="0" borderId="0" xfId="0" applyFont="1"/>
    <xf numFmtId="164" fontId="2" fillId="2" borderId="0" xfId="0" applyNumberFormat="1" applyFont="1" applyFill="1" applyBorder="1"/>
    <xf numFmtId="6" fontId="2" fillId="2" borderId="0" xfId="0" applyNumberFormat="1" applyFont="1" applyFill="1" applyBorder="1"/>
    <xf numFmtId="165" fontId="2" fillId="2" borderId="0" xfId="0" applyNumberFormat="1" applyFont="1" applyFill="1" applyBorder="1"/>
    <xf numFmtId="0" fontId="2" fillId="2" borderId="0" xfId="0" applyFont="1" applyFill="1" applyBorder="1"/>
    <xf numFmtId="165" fontId="2" fillId="0" borderId="0" xfId="0" applyNumberFormat="1" applyFont="1"/>
    <xf numFmtId="166" fontId="2" fillId="0" borderId="4" xfId="0" applyNumberFormat="1" applyFont="1" applyFill="1" applyBorder="1"/>
    <xf numFmtId="166" fontId="2" fillId="0" borderId="5" xfId="0" applyNumberFormat="1" applyFont="1" applyFill="1" applyBorder="1"/>
    <xf numFmtId="166" fontId="2" fillId="0" borderId="6" xfId="0" applyNumberFormat="1" applyFont="1" applyFill="1" applyBorder="1"/>
    <xf numFmtId="166" fontId="2" fillId="0" borderId="7" xfId="0" applyNumberFormat="1" applyFont="1" applyFill="1" applyBorder="1"/>
    <xf numFmtId="166" fontId="2" fillId="0" borderId="0" xfId="0" applyNumberFormat="1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Fill="1" applyBorder="1"/>
    <xf numFmtId="166" fontId="2" fillId="0" borderId="2" xfId="0" applyNumberFormat="1" applyFont="1" applyFill="1" applyBorder="1"/>
    <xf numFmtId="166" fontId="2" fillId="0" borderId="3" xfId="0" applyNumberFormat="1" applyFont="1" applyFill="1" applyBorder="1"/>
    <xf numFmtId="0" fontId="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8" fontId="2" fillId="0" borderId="0" xfId="0" quotePrefix="1" applyNumberFormat="1" applyFont="1" applyAlignment="1">
      <alignment horizontal="left"/>
    </xf>
    <xf numFmtId="167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13" fillId="3" borderId="0" xfId="0" applyFont="1" applyFill="1" applyBorder="1"/>
    <xf numFmtId="0" fontId="12" fillId="3" borderId="0" xfId="0" applyFont="1" applyFill="1" applyBorder="1"/>
    <xf numFmtId="0" fontId="12" fillId="3" borderId="9" xfId="0" applyFont="1" applyFill="1" applyBorder="1"/>
    <xf numFmtId="0" fontId="13" fillId="3" borderId="0" xfId="0" quotePrefix="1" applyFont="1" applyFill="1" applyBorder="1"/>
    <xf numFmtId="0" fontId="14" fillId="3" borderId="0" xfId="0" applyFont="1" applyFill="1" applyBorder="1"/>
    <xf numFmtId="0" fontId="14" fillId="3" borderId="9" xfId="0" applyFont="1" applyFill="1" applyBorder="1"/>
    <xf numFmtId="0" fontId="16" fillId="0" borderId="2" xfId="0" applyNumberFormat="1" applyFont="1" applyBorder="1" applyAlignment="1">
      <alignment horizontal="center"/>
    </xf>
    <xf numFmtId="0" fontId="16" fillId="0" borderId="22" xfId="0" applyNumberFormat="1" applyFont="1" applyBorder="1" applyAlignment="1">
      <alignment horizontal="center"/>
    </xf>
    <xf numFmtId="0" fontId="16" fillId="0" borderId="23" xfId="0" applyNumberFormat="1" applyFont="1" applyBorder="1" applyAlignment="1">
      <alignment horizontal="left"/>
    </xf>
    <xf numFmtId="0" fontId="16" fillId="0" borderId="24" xfId="0" applyNumberFormat="1" applyFont="1" applyBorder="1" applyAlignment="1">
      <alignment horizontal="left"/>
    </xf>
    <xf numFmtId="0" fontId="16" fillId="0" borderId="25" xfId="0" applyNumberFormat="1" applyFont="1" applyBorder="1" applyAlignment="1">
      <alignment horizontal="center" vertical="top"/>
    </xf>
    <xf numFmtId="0" fontId="16" fillId="0" borderId="26" xfId="0" applyNumberFormat="1" applyFont="1" applyBorder="1" applyAlignment="1">
      <alignment horizontal="center" vertical="top"/>
    </xf>
    <xf numFmtId="0" fontId="8" fillId="0" borderId="0" xfId="0" applyNumberFormat="1" applyFont="1" applyBorder="1" applyAlignment="1">
      <alignment horizontal="right" vertical="top"/>
    </xf>
    <xf numFmtId="0" fontId="8" fillId="0" borderId="20" xfId="0" applyNumberFormat="1" applyFont="1" applyBorder="1" applyAlignment="1">
      <alignment horizontal="right" vertical="top"/>
    </xf>
    <xf numFmtId="164" fontId="8" fillId="0" borderId="0" xfId="0" applyNumberFormat="1" applyFont="1" applyBorder="1" applyAlignment="1">
      <alignment horizontal="right" vertical="top"/>
    </xf>
    <xf numFmtId="164" fontId="8" fillId="0" borderId="20" xfId="0" applyNumberFormat="1" applyFont="1" applyBorder="1" applyAlignment="1">
      <alignment horizontal="right" vertical="top"/>
    </xf>
    <xf numFmtId="0" fontId="16" fillId="0" borderId="12" xfId="0" applyNumberFormat="1" applyFont="1" applyBorder="1" applyAlignment="1">
      <alignment horizontal="center"/>
    </xf>
    <xf numFmtId="10" fontId="8" fillId="0" borderId="13" xfId="0" applyNumberFormat="1" applyFont="1" applyBorder="1" applyAlignment="1">
      <alignment horizontal="right" vertical="top"/>
    </xf>
    <xf numFmtId="10" fontId="8" fillId="0" borderId="27" xfId="0" applyNumberFormat="1" applyFont="1" applyBorder="1" applyAlignment="1">
      <alignment horizontal="right" vertical="top"/>
    </xf>
    <xf numFmtId="10" fontId="8" fillId="0" borderId="15" xfId="0" applyNumberFormat="1" applyFont="1" applyBorder="1" applyAlignment="1">
      <alignment horizontal="right" vertical="top"/>
    </xf>
    <xf numFmtId="10" fontId="8" fillId="0" borderId="21" xfId="0" applyNumberFormat="1" applyFont="1" applyBorder="1" applyAlignment="1">
      <alignment horizontal="right" vertical="top"/>
    </xf>
    <xf numFmtId="6" fontId="8" fillId="0" borderId="0" xfId="0" applyNumberFormat="1" applyFont="1" applyBorder="1" applyAlignment="1">
      <alignment horizontal="right" vertical="top"/>
    </xf>
    <xf numFmtId="6" fontId="8" fillId="0" borderId="20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15" fillId="4" borderId="17" xfId="0" quotePrefix="1" applyNumberFormat="1" applyFont="1" applyFill="1" applyBorder="1" applyAlignment="1">
      <alignment horizontal="left"/>
    </xf>
    <xf numFmtId="0" fontId="15" fillId="0" borderId="18" xfId="0" applyFont="1" applyBorder="1" applyAlignment="1">
      <alignment horizontal="left"/>
    </xf>
    <xf numFmtId="0" fontId="15" fillId="0" borderId="19" xfId="0" applyFont="1" applyBorder="1" applyAlignment="1">
      <alignment horizontal="left"/>
    </xf>
    <xf numFmtId="0" fontId="16" fillId="0" borderId="10" xfId="0" applyNumberFormat="1" applyFont="1" applyBorder="1" applyAlignment="1">
      <alignment horizontal="center"/>
    </xf>
    <xf numFmtId="0" fontId="16" fillId="0" borderId="11" xfId="0" applyNumberFormat="1" applyFont="1" applyBorder="1" applyAlignment="1">
      <alignment horizontal="center"/>
    </xf>
    <xf numFmtId="0" fontId="16" fillId="0" borderId="14" xfId="0" applyNumberFormat="1" applyFont="1" applyBorder="1" applyAlignment="1">
      <alignment horizontal="center"/>
    </xf>
    <xf numFmtId="0" fontId="16" fillId="0" borderId="16" xfId="0" applyNumberFormat="1" applyFont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'Purchasing sugar'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'Decision' (B32)
With Variation of Current price of sugar ($/lb) (B4) </a:t>
            </a:r>
            <a:endParaRPr lang="en-US"/>
          </a:p>
        </c:rich>
      </c:tx>
      <c:overlay val="0"/>
    </c:title>
    <c:autoTitleDeleted val="0"/>
    <c:plotArea>
      <c:layout>
        <c:manualLayout>
          <c:xMode val="edge"/>
          <c:yMode val="edge"/>
          <c:x val="2.5700934579439252E-2"/>
          <c:y val="0.17227344992050875"/>
          <c:w val="0.67914618441386421"/>
          <c:h val="0.69810798292502785"/>
        </c:manualLayout>
      </c:layout>
      <c:scatterChart>
        <c:scatterStyle val="lineMarker"/>
        <c:varyColors val="0"/>
        <c:ser>
          <c:idx val="0"/>
          <c:order val="0"/>
          <c:tx>
            <c:v>Purchase all in 6 months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B4'!$C$32:$C$41</c:f>
              <c:numCache>
                <c:formatCode>"$"#,##0.0000</c:formatCode>
                <c:ptCount val="10"/>
                <c:pt idx="0">
                  <c:v>6.3824999999999993E-2</c:v>
                </c:pt>
                <c:pt idx="1">
                  <c:v>6.8552777777777768E-2</c:v>
                </c:pt>
                <c:pt idx="2">
                  <c:v>7.3280555555555543E-2</c:v>
                </c:pt>
                <c:pt idx="3">
                  <c:v>7.8008333333333332E-2</c:v>
                </c:pt>
                <c:pt idx="4">
                  <c:v>8.2736111111111107E-2</c:v>
                </c:pt>
                <c:pt idx="5">
                  <c:v>8.7463888888888883E-2</c:v>
                </c:pt>
                <c:pt idx="6">
                  <c:v>9.2191666666666658E-2</c:v>
                </c:pt>
                <c:pt idx="7">
                  <c:v>9.6919444444444447E-2</c:v>
                </c:pt>
                <c:pt idx="8">
                  <c:v>0.10164722222222222</c:v>
                </c:pt>
                <c:pt idx="9">
                  <c:v>0.106375</c:v>
                </c:pt>
              </c:numCache>
            </c:numRef>
          </c:xVal>
          <c:yVal>
            <c:numRef>
              <c:f>'Strategy B4'!$E$32:$E$41</c:f>
              <c:numCache>
                <c:formatCode>General</c:formatCode>
                <c:ptCount val="10"/>
                <c:pt idx="0">
                  <c:v>1754</c:v>
                </c:pt>
                <c:pt idx="1">
                  <c:v>1754</c:v>
                </c:pt>
                <c:pt idx="2">
                  <c:v>1754</c:v>
                </c:pt>
                <c:pt idx="3">
                  <c:v>1754</c:v>
                </c:pt>
                <c:pt idx="4">
                  <c:v>1754</c:v>
                </c:pt>
                <c:pt idx="5">
                  <c:v>1754</c:v>
                </c:pt>
                <c:pt idx="6">
                  <c:v>1754</c:v>
                </c:pt>
                <c:pt idx="7">
                  <c:v>1754</c:v>
                </c:pt>
                <c:pt idx="8">
                  <c:v>1754</c:v>
                </c:pt>
                <c:pt idx="9">
                  <c:v>1754</c:v>
                </c:pt>
              </c:numCache>
            </c:numRef>
          </c:yVal>
          <c:smooth val="0"/>
        </c:ser>
        <c:ser>
          <c:idx val="1"/>
          <c:order val="1"/>
          <c:tx>
            <c:v>Purcase 5-ton futures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B4'!$C$32:$C$41</c:f>
              <c:numCache>
                <c:formatCode>"$"#,##0.0000</c:formatCode>
                <c:ptCount val="10"/>
                <c:pt idx="0">
                  <c:v>6.3824999999999993E-2</c:v>
                </c:pt>
                <c:pt idx="1">
                  <c:v>6.8552777777777768E-2</c:v>
                </c:pt>
                <c:pt idx="2">
                  <c:v>7.3280555555555543E-2</c:v>
                </c:pt>
                <c:pt idx="3">
                  <c:v>7.8008333333333332E-2</c:v>
                </c:pt>
                <c:pt idx="4">
                  <c:v>8.2736111111111107E-2</c:v>
                </c:pt>
                <c:pt idx="5">
                  <c:v>8.7463888888888883E-2</c:v>
                </c:pt>
                <c:pt idx="6">
                  <c:v>9.2191666666666658E-2</c:v>
                </c:pt>
                <c:pt idx="7">
                  <c:v>9.6919444444444447E-2</c:v>
                </c:pt>
                <c:pt idx="8">
                  <c:v>0.10164722222222222</c:v>
                </c:pt>
                <c:pt idx="9">
                  <c:v>0.106375</c:v>
                </c:pt>
              </c:numCache>
            </c:numRef>
          </c:xVal>
          <c:yVal>
            <c:numRef>
              <c:f>'Strategy B4'!$G$32:$G$41</c:f>
              <c:numCache>
                <c:formatCode>General</c:formatCode>
                <c:ptCount val="10"/>
                <c:pt idx="0">
                  <c:v>1580.2499999999998</c:v>
                </c:pt>
                <c:pt idx="1">
                  <c:v>1627.5277777777776</c:v>
                </c:pt>
                <c:pt idx="2">
                  <c:v>1674.8055555555554</c:v>
                </c:pt>
                <c:pt idx="3">
                  <c:v>1722.0833333333333</c:v>
                </c:pt>
                <c:pt idx="4">
                  <c:v>1769.3611111111109</c:v>
                </c:pt>
                <c:pt idx="5">
                  <c:v>1816.6388888888887</c:v>
                </c:pt>
                <c:pt idx="6">
                  <c:v>1863.9166666666665</c:v>
                </c:pt>
                <c:pt idx="7">
                  <c:v>1911.1944444444443</c:v>
                </c:pt>
                <c:pt idx="8">
                  <c:v>1958.4722222222222</c:v>
                </c:pt>
                <c:pt idx="9">
                  <c:v>2005.75</c:v>
                </c:pt>
              </c:numCache>
            </c:numRef>
          </c:yVal>
          <c:smooth val="0"/>
        </c:ser>
        <c:ser>
          <c:idx val="2"/>
          <c:order val="2"/>
          <c:tx>
            <c:v>Purchase 10-ton futures</c:v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xVal>
            <c:numRef>
              <c:f>'Strategy B4'!$C$32:$C$41</c:f>
              <c:numCache>
                <c:formatCode>"$"#,##0.0000</c:formatCode>
                <c:ptCount val="10"/>
                <c:pt idx="0">
                  <c:v>6.3824999999999993E-2</c:v>
                </c:pt>
                <c:pt idx="1">
                  <c:v>6.8552777777777768E-2</c:v>
                </c:pt>
                <c:pt idx="2">
                  <c:v>7.3280555555555543E-2</c:v>
                </c:pt>
                <c:pt idx="3">
                  <c:v>7.8008333333333332E-2</c:v>
                </c:pt>
                <c:pt idx="4">
                  <c:v>8.2736111111111107E-2</c:v>
                </c:pt>
                <c:pt idx="5">
                  <c:v>8.7463888888888883E-2</c:v>
                </c:pt>
                <c:pt idx="6">
                  <c:v>9.2191666666666658E-2</c:v>
                </c:pt>
                <c:pt idx="7">
                  <c:v>9.6919444444444447E-2</c:v>
                </c:pt>
                <c:pt idx="8">
                  <c:v>0.10164722222222222</c:v>
                </c:pt>
                <c:pt idx="9">
                  <c:v>0.106375</c:v>
                </c:pt>
              </c:numCache>
            </c:numRef>
          </c:xVal>
          <c:yVal>
            <c:numRef>
              <c:f>'Strategy B4'!$I$32:$I$41</c:f>
              <c:numCache>
                <c:formatCode>General</c:formatCode>
                <c:ptCount val="10"/>
                <c:pt idx="0">
                  <c:v>1386.4999999999998</c:v>
                </c:pt>
                <c:pt idx="1">
                  <c:v>1481.0555555555554</c:v>
                </c:pt>
                <c:pt idx="2">
                  <c:v>1575.6111111111109</c:v>
                </c:pt>
                <c:pt idx="3">
                  <c:v>1670.1666666666667</c:v>
                </c:pt>
                <c:pt idx="4">
                  <c:v>1764.7222222222222</c:v>
                </c:pt>
                <c:pt idx="5">
                  <c:v>1859.2777777777776</c:v>
                </c:pt>
                <c:pt idx="6">
                  <c:v>1953.8333333333333</c:v>
                </c:pt>
                <c:pt idx="7">
                  <c:v>2048.3888888888887</c:v>
                </c:pt>
                <c:pt idx="8">
                  <c:v>2142.9444444444443</c:v>
                </c:pt>
                <c:pt idx="9">
                  <c:v>2237.5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643168"/>
        <c:axId val="391316808"/>
      </c:scatterChart>
      <c:valAx>
        <c:axId val="476643168"/>
        <c:scaling>
          <c:orientation val="minMax"/>
          <c:max val="0.11"/>
          <c:min val="0.06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Current price of sugar ($/lb) (B4)</a:t>
                </a:r>
              </a:p>
            </c:rich>
          </c:tx>
          <c:layout>
            <c:manualLayout>
              <c:xMode val="edge"/>
              <c:yMode val="edge"/>
              <c:x val="0.23463150342188535"/>
              <c:y val="0.92443548689959065"/>
            </c:manualLayout>
          </c:layout>
          <c:overlay val="0"/>
        </c:title>
        <c:numFmt formatCode="&quot;$&quot;#,##0.00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391316808"/>
        <c:crossesAt val="-1.0000000000000001E+300"/>
        <c:crossBetween val="midCat"/>
        <c:majorUnit val="5.0000000000000001E-3"/>
      </c:valAx>
      <c:valAx>
        <c:axId val="391316808"/>
        <c:scaling>
          <c:orientation val="minMax"/>
          <c:max val="2300"/>
          <c:min val="130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76643168"/>
        <c:crossesAt val="-1.0000000000000001E+300"/>
        <c:crossBetween val="midCat"/>
        <c:majorUnit val="100"/>
      </c:valAx>
    </c:plotArea>
    <c:legend>
      <c:legendPos val="r"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'Purchasing sugar'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'Decision' (B32)
With Variation of Transaction cost for 5-ton futures contract (B5) </a:t>
            </a:r>
            <a:endParaRPr lang="en-US"/>
          </a:p>
        </c:rich>
      </c:tx>
      <c:overlay val="0"/>
    </c:title>
    <c:autoTitleDeleted val="0"/>
    <c:plotArea>
      <c:layout>
        <c:manualLayout>
          <c:xMode val="edge"/>
          <c:yMode val="edge"/>
          <c:x val="2.5700934579439252E-2"/>
          <c:y val="0.17227344992050875"/>
          <c:w val="0.67914618441386421"/>
          <c:h val="0.73626378578671303"/>
        </c:manualLayout>
      </c:layout>
      <c:scatterChart>
        <c:scatterStyle val="lineMarker"/>
        <c:varyColors val="0"/>
        <c:ser>
          <c:idx val="0"/>
          <c:order val="0"/>
          <c:tx>
            <c:v>Purchase all in 6 months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B5'!$C$32:$C$41</c:f>
              <c:numCache>
                <c:formatCode>"$"#,##0_);[Red]\("$"#,##0\)</c:formatCode>
                <c:ptCount val="10"/>
                <c:pt idx="0">
                  <c:v>48.75</c:v>
                </c:pt>
                <c:pt idx="1">
                  <c:v>52.361111111111114</c:v>
                </c:pt>
                <c:pt idx="2">
                  <c:v>55.972222222222221</c:v>
                </c:pt>
                <c:pt idx="3">
                  <c:v>59.583333333333336</c:v>
                </c:pt>
                <c:pt idx="4">
                  <c:v>63.194444444444443</c:v>
                </c:pt>
                <c:pt idx="5">
                  <c:v>66.805555555555557</c:v>
                </c:pt>
                <c:pt idx="6">
                  <c:v>70.416666666666671</c:v>
                </c:pt>
                <c:pt idx="7">
                  <c:v>74.027777777777771</c:v>
                </c:pt>
                <c:pt idx="8">
                  <c:v>77.638888888888886</c:v>
                </c:pt>
                <c:pt idx="9">
                  <c:v>81.25</c:v>
                </c:pt>
              </c:numCache>
            </c:numRef>
          </c:xVal>
          <c:yVal>
            <c:numRef>
              <c:f>'Strategy B5'!$E$32:$E$41</c:f>
              <c:numCache>
                <c:formatCode>General</c:formatCode>
                <c:ptCount val="10"/>
                <c:pt idx="0">
                  <c:v>1754</c:v>
                </c:pt>
                <c:pt idx="1">
                  <c:v>1754</c:v>
                </c:pt>
                <c:pt idx="2">
                  <c:v>1754</c:v>
                </c:pt>
                <c:pt idx="3">
                  <c:v>1754</c:v>
                </c:pt>
                <c:pt idx="4">
                  <c:v>1754</c:v>
                </c:pt>
                <c:pt idx="5">
                  <c:v>1754</c:v>
                </c:pt>
                <c:pt idx="6">
                  <c:v>1754</c:v>
                </c:pt>
                <c:pt idx="7">
                  <c:v>1754</c:v>
                </c:pt>
                <c:pt idx="8">
                  <c:v>1754</c:v>
                </c:pt>
                <c:pt idx="9">
                  <c:v>1754</c:v>
                </c:pt>
              </c:numCache>
            </c:numRef>
          </c:yVal>
          <c:smooth val="0"/>
        </c:ser>
        <c:ser>
          <c:idx val="1"/>
          <c:order val="1"/>
          <c:tx>
            <c:v>Purcase 5-ton futures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B5'!$C$32:$C$41</c:f>
              <c:numCache>
                <c:formatCode>"$"#,##0_);[Red]\("$"#,##0\)</c:formatCode>
                <c:ptCount val="10"/>
                <c:pt idx="0">
                  <c:v>48.75</c:v>
                </c:pt>
                <c:pt idx="1">
                  <c:v>52.361111111111114</c:v>
                </c:pt>
                <c:pt idx="2">
                  <c:v>55.972222222222221</c:v>
                </c:pt>
                <c:pt idx="3">
                  <c:v>59.583333333333336</c:v>
                </c:pt>
                <c:pt idx="4">
                  <c:v>63.194444444444443</c:v>
                </c:pt>
                <c:pt idx="5">
                  <c:v>66.805555555555557</c:v>
                </c:pt>
                <c:pt idx="6">
                  <c:v>70.416666666666671</c:v>
                </c:pt>
                <c:pt idx="7">
                  <c:v>74.027777777777771</c:v>
                </c:pt>
                <c:pt idx="8">
                  <c:v>77.638888888888886</c:v>
                </c:pt>
                <c:pt idx="9">
                  <c:v>81.25</c:v>
                </c:pt>
              </c:numCache>
            </c:numRef>
          </c:xVal>
          <c:yVal>
            <c:numRef>
              <c:f>'Strategy B5'!$G$32:$G$41</c:f>
              <c:numCache>
                <c:formatCode>General</c:formatCode>
                <c:ptCount val="10"/>
                <c:pt idx="0">
                  <c:v>1776.7499999999998</c:v>
                </c:pt>
                <c:pt idx="1">
                  <c:v>1780.3611111111109</c:v>
                </c:pt>
                <c:pt idx="2">
                  <c:v>1783.9722222222219</c:v>
                </c:pt>
                <c:pt idx="3">
                  <c:v>1787.583333333333</c:v>
                </c:pt>
                <c:pt idx="4">
                  <c:v>1791.1944444444441</c:v>
                </c:pt>
                <c:pt idx="5">
                  <c:v>1794.8055555555554</c:v>
                </c:pt>
                <c:pt idx="6">
                  <c:v>1798.4166666666665</c:v>
                </c:pt>
                <c:pt idx="7">
                  <c:v>1802.0277777777776</c:v>
                </c:pt>
                <c:pt idx="8">
                  <c:v>1805.6388888888887</c:v>
                </c:pt>
                <c:pt idx="9">
                  <c:v>1809.2499999999998</c:v>
                </c:pt>
              </c:numCache>
            </c:numRef>
          </c:yVal>
          <c:smooth val="0"/>
        </c:ser>
        <c:ser>
          <c:idx val="2"/>
          <c:order val="2"/>
          <c:tx>
            <c:v>Purchase 10-ton futures</c:v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xVal>
            <c:numRef>
              <c:f>'Strategy B5'!$C$32:$C$41</c:f>
              <c:numCache>
                <c:formatCode>"$"#,##0_);[Red]\("$"#,##0\)</c:formatCode>
                <c:ptCount val="10"/>
                <c:pt idx="0">
                  <c:v>48.75</c:v>
                </c:pt>
                <c:pt idx="1">
                  <c:v>52.361111111111114</c:v>
                </c:pt>
                <c:pt idx="2">
                  <c:v>55.972222222222221</c:v>
                </c:pt>
                <c:pt idx="3">
                  <c:v>59.583333333333336</c:v>
                </c:pt>
                <c:pt idx="4">
                  <c:v>63.194444444444443</c:v>
                </c:pt>
                <c:pt idx="5">
                  <c:v>66.805555555555557</c:v>
                </c:pt>
                <c:pt idx="6">
                  <c:v>70.416666666666671</c:v>
                </c:pt>
                <c:pt idx="7">
                  <c:v>74.027777777777771</c:v>
                </c:pt>
                <c:pt idx="8">
                  <c:v>77.638888888888886</c:v>
                </c:pt>
                <c:pt idx="9">
                  <c:v>81.25</c:v>
                </c:pt>
              </c:numCache>
            </c:numRef>
          </c:xVal>
          <c:yVal>
            <c:numRef>
              <c:f>'Strategy B5'!$I$32:$I$41</c:f>
              <c:numCache>
                <c:formatCode>General</c:formatCode>
                <c:ptCount val="10"/>
                <c:pt idx="0">
                  <c:v>1812</c:v>
                </c:pt>
                <c:pt idx="1">
                  <c:v>1812</c:v>
                </c:pt>
                <c:pt idx="2">
                  <c:v>1812</c:v>
                </c:pt>
                <c:pt idx="3">
                  <c:v>1812</c:v>
                </c:pt>
                <c:pt idx="4">
                  <c:v>1812</c:v>
                </c:pt>
                <c:pt idx="5">
                  <c:v>1812</c:v>
                </c:pt>
                <c:pt idx="6">
                  <c:v>1812</c:v>
                </c:pt>
                <c:pt idx="7">
                  <c:v>1812</c:v>
                </c:pt>
                <c:pt idx="8">
                  <c:v>1812</c:v>
                </c:pt>
                <c:pt idx="9">
                  <c:v>1812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96056"/>
        <c:axId val="470997624"/>
      </c:scatterChart>
      <c:valAx>
        <c:axId val="470996056"/>
        <c:scaling>
          <c:orientation val="minMax"/>
          <c:max val="85"/>
          <c:min val="45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Transaction cost for 5-ton futures contract (B5)</a:t>
                </a:r>
              </a:p>
            </c:rich>
          </c:tx>
          <c:layout>
            <c:manualLayout>
              <c:xMode val="edge"/>
              <c:yMode val="edge"/>
              <c:x val="0.1792869232467437"/>
              <c:y val="0.92443548689959065"/>
            </c:manualLayout>
          </c:layout>
          <c:overlay val="0"/>
        </c:title>
        <c:numFmt formatCode="&quot;$&quot;#,##0_);[Red]\(&quot;$&quot;#,##0\)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470997624"/>
        <c:crossesAt val="-1.0000000000000001E+300"/>
        <c:crossBetween val="midCat"/>
        <c:majorUnit val="5"/>
      </c:valAx>
      <c:valAx>
        <c:axId val="470997624"/>
        <c:scaling>
          <c:orientation val="minMax"/>
          <c:max val="1820"/>
          <c:min val="175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70996056"/>
        <c:crossesAt val="-1.0000000000000001E+300"/>
        <c:crossBetween val="midCat"/>
        <c:majorUnit val="10"/>
      </c:valAx>
    </c:plotArea>
    <c:legend>
      <c:legendPos val="r"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'Purchasing sugar'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'Decision' (B32)
With Variation of Transaction cost for 10-ton futures contract (B6) </a:t>
            </a:r>
            <a:endParaRPr lang="en-US"/>
          </a:p>
        </c:rich>
      </c:tx>
      <c:overlay val="0"/>
    </c:title>
    <c:autoTitleDeleted val="0"/>
    <c:plotArea>
      <c:layout>
        <c:manualLayout>
          <c:xMode val="edge"/>
          <c:yMode val="edge"/>
          <c:x val="2.5700934579439252E-2"/>
          <c:y val="0.17227344992050875"/>
          <c:w val="0.67914618441386421"/>
          <c:h val="0.72354518483281804"/>
        </c:manualLayout>
      </c:layout>
      <c:scatterChart>
        <c:scatterStyle val="lineMarker"/>
        <c:varyColors val="0"/>
        <c:ser>
          <c:idx val="0"/>
          <c:order val="0"/>
          <c:tx>
            <c:v>Purchase all in 6 months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B6'!$C$32:$C$41</c:f>
              <c:numCache>
                <c:formatCode>"$"#,##0_);[Red]\("$"#,##0\)</c:formatCode>
                <c:ptCount val="10"/>
                <c:pt idx="0">
                  <c:v>82.5</c:v>
                </c:pt>
                <c:pt idx="1">
                  <c:v>88.611111111111114</c:v>
                </c:pt>
                <c:pt idx="2">
                  <c:v>94.722222222222229</c:v>
                </c:pt>
                <c:pt idx="3">
                  <c:v>100.83333333333333</c:v>
                </c:pt>
                <c:pt idx="4">
                  <c:v>106.94444444444444</c:v>
                </c:pt>
                <c:pt idx="5">
                  <c:v>113.05555555555556</c:v>
                </c:pt>
                <c:pt idx="6">
                  <c:v>119.16666666666667</c:v>
                </c:pt>
                <c:pt idx="7">
                  <c:v>125.27777777777777</c:v>
                </c:pt>
                <c:pt idx="8">
                  <c:v>131.38888888888889</c:v>
                </c:pt>
                <c:pt idx="9">
                  <c:v>137.5</c:v>
                </c:pt>
              </c:numCache>
            </c:numRef>
          </c:xVal>
          <c:yVal>
            <c:numRef>
              <c:f>'Strategy B6'!$E$32:$E$41</c:f>
              <c:numCache>
                <c:formatCode>General</c:formatCode>
                <c:ptCount val="10"/>
                <c:pt idx="0">
                  <c:v>1754</c:v>
                </c:pt>
                <c:pt idx="1">
                  <c:v>1754</c:v>
                </c:pt>
                <c:pt idx="2">
                  <c:v>1754</c:v>
                </c:pt>
                <c:pt idx="3">
                  <c:v>1754</c:v>
                </c:pt>
                <c:pt idx="4">
                  <c:v>1754</c:v>
                </c:pt>
                <c:pt idx="5">
                  <c:v>1754</c:v>
                </c:pt>
                <c:pt idx="6">
                  <c:v>1754</c:v>
                </c:pt>
                <c:pt idx="7">
                  <c:v>1754</c:v>
                </c:pt>
                <c:pt idx="8">
                  <c:v>1754</c:v>
                </c:pt>
                <c:pt idx="9">
                  <c:v>1754</c:v>
                </c:pt>
              </c:numCache>
            </c:numRef>
          </c:yVal>
          <c:smooth val="0"/>
        </c:ser>
        <c:ser>
          <c:idx val="1"/>
          <c:order val="1"/>
          <c:tx>
            <c:v>Purcase 5-ton futures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B6'!$C$32:$C$41</c:f>
              <c:numCache>
                <c:formatCode>"$"#,##0_);[Red]\("$"#,##0\)</c:formatCode>
                <c:ptCount val="10"/>
                <c:pt idx="0">
                  <c:v>82.5</c:v>
                </c:pt>
                <c:pt idx="1">
                  <c:v>88.611111111111114</c:v>
                </c:pt>
                <c:pt idx="2">
                  <c:v>94.722222222222229</c:v>
                </c:pt>
                <c:pt idx="3">
                  <c:v>100.83333333333333</c:v>
                </c:pt>
                <c:pt idx="4">
                  <c:v>106.94444444444444</c:v>
                </c:pt>
                <c:pt idx="5">
                  <c:v>113.05555555555556</c:v>
                </c:pt>
                <c:pt idx="6">
                  <c:v>119.16666666666667</c:v>
                </c:pt>
                <c:pt idx="7">
                  <c:v>125.27777777777777</c:v>
                </c:pt>
                <c:pt idx="8">
                  <c:v>131.38888888888889</c:v>
                </c:pt>
                <c:pt idx="9">
                  <c:v>137.5</c:v>
                </c:pt>
              </c:numCache>
            </c:numRef>
          </c:xVal>
          <c:yVal>
            <c:numRef>
              <c:f>'Strategy B6'!$G$32:$G$41</c:f>
              <c:numCache>
                <c:formatCode>General</c:formatCode>
                <c:ptCount val="10"/>
                <c:pt idx="0">
                  <c:v>1792.9999999999998</c:v>
                </c:pt>
                <c:pt idx="1">
                  <c:v>1792.9999999999998</c:v>
                </c:pt>
                <c:pt idx="2">
                  <c:v>1792.9999999999998</c:v>
                </c:pt>
                <c:pt idx="3">
                  <c:v>1792.9999999999998</c:v>
                </c:pt>
                <c:pt idx="4">
                  <c:v>1792.9999999999998</c:v>
                </c:pt>
                <c:pt idx="5">
                  <c:v>1792.9999999999998</c:v>
                </c:pt>
                <c:pt idx="6">
                  <c:v>1792.9999999999998</c:v>
                </c:pt>
                <c:pt idx="7">
                  <c:v>1792.9999999999998</c:v>
                </c:pt>
                <c:pt idx="8">
                  <c:v>1792.9999999999998</c:v>
                </c:pt>
                <c:pt idx="9">
                  <c:v>1792.9999999999998</c:v>
                </c:pt>
              </c:numCache>
            </c:numRef>
          </c:yVal>
          <c:smooth val="0"/>
        </c:ser>
        <c:ser>
          <c:idx val="2"/>
          <c:order val="2"/>
          <c:tx>
            <c:v>Purchase 10-ton futures</c:v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xVal>
            <c:numRef>
              <c:f>'Strategy B6'!$C$32:$C$41</c:f>
              <c:numCache>
                <c:formatCode>"$"#,##0_);[Red]\("$"#,##0\)</c:formatCode>
                <c:ptCount val="10"/>
                <c:pt idx="0">
                  <c:v>82.5</c:v>
                </c:pt>
                <c:pt idx="1">
                  <c:v>88.611111111111114</c:v>
                </c:pt>
                <c:pt idx="2">
                  <c:v>94.722222222222229</c:v>
                </c:pt>
                <c:pt idx="3">
                  <c:v>100.83333333333333</c:v>
                </c:pt>
                <c:pt idx="4">
                  <c:v>106.94444444444444</c:v>
                </c:pt>
                <c:pt idx="5">
                  <c:v>113.05555555555556</c:v>
                </c:pt>
                <c:pt idx="6">
                  <c:v>119.16666666666667</c:v>
                </c:pt>
                <c:pt idx="7">
                  <c:v>125.27777777777777</c:v>
                </c:pt>
                <c:pt idx="8">
                  <c:v>131.38888888888889</c:v>
                </c:pt>
                <c:pt idx="9">
                  <c:v>137.5</c:v>
                </c:pt>
              </c:numCache>
            </c:numRef>
          </c:xVal>
          <c:yVal>
            <c:numRef>
              <c:f>'Strategy B6'!$I$32:$I$41</c:f>
              <c:numCache>
                <c:formatCode>General</c:formatCode>
                <c:ptCount val="10"/>
                <c:pt idx="0">
                  <c:v>1784.5</c:v>
                </c:pt>
                <c:pt idx="1">
                  <c:v>1790.6111111111111</c:v>
                </c:pt>
                <c:pt idx="2">
                  <c:v>1796.7222222222222</c:v>
                </c:pt>
                <c:pt idx="3">
                  <c:v>1802.8333333333333</c:v>
                </c:pt>
                <c:pt idx="4">
                  <c:v>1808.9444444444443</c:v>
                </c:pt>
                <c:pt idx="5">
                  <c:v>1815.0555555555557</c:v>
                </c:pt>
                <c:pt idx="6">
                  <c:v>1821.1666666666667</c:v>
                </c:pt>
                <c:pt idx="7">
                  <c:v>1827.2777777777778</c:v>
                </c:pt>
                <c:pt idx="8">
                  <c:v>1833.3888888888889</c:v>
                </c:pt>
                <c:pt idx="9">
                  <c:v>1839.5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96840"/>
        <c:axId val="226734824"/>
      </c:scatterChart>
      <c:valAx>
        <c:axId val="470996840"/>
        <c:scaling>
          <c:orientation val="minMax"/>
          <c:max val="140"/>
          <c:min val="80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Transaction cost for 10-ton futures contract (B6)</a:t>
                </a:r>
              </a:p>
            </c:rich>
          </c:tx>
          <c:layout>
            <c:manualLayout>
              <c:xMode val="edge"/>
              <c:yMode val="edge"/>
              <c:x val="0.17454963573478549"/>
              <c:y val="0.92443548689959065"/>
            </c:manualLayout>
          </c:layout>
          <c:overlay val="0"/>
        </c:title>
        <c:numFmt formatCode="&quot;$&quot;#,##0_);[Red]\(&quot;$&quot;#,##0\)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226734824"/>
        <c:crossesAt val="-1.0000000000000001E+300"/>
        <c:crossBetween val="midCat"/>
        <c:majorUnit val="10"/>
      </c:valAx>
      <c:valAx>
        <c:axId val="226734824"/>
        <c:scaling>
          <c:orientation val="minMax"/>
          <c:max val="1850"/>
          <c:min val="175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70996840"/>
        <c:crossesAt val="-1.0000000000000001E+300"/>
        <c:crossBetween val="midCat"/>
        <c:majorUnit val="10"/>
      </c:valAx>
    </c:plotArea>
    <c:legend>
      <c:legendPos val="r"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242697</xdr:colOff>
      <xdr:row>42</xdr:row>
      <xdr:rowOff>185420</xdr:rowOff>
    </xdr:from>
    <xdr:to>
      <xdr:col>3</xdr:col>
      <xdr:colOff>127</xdr:colOff>
      <xdr:row>42</xdr:row>
      <xdr:rowOff>185420</xdr:rowOff>
    </xdr:to>
    <xdr:cxnSp macro="_xll.PtreeEvent_ObjectClick">
      <xdr:nvCxnSpPr>
        <xdr:cNvPr id="60" name="PTObj_DBranchHLine_1_14"/>
        <xdr:cNvCxnSpPr/>
      </xdr:nvCxnSpPr>
      <xdr:spPr>
        <a:xfrm>
          <a:off x="6633972" y="8186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34</xdr:row>
      <xdr:rowOff>180339</xdr:rowOff>
    </xdr:from>
    <xdr:to>
      <xdr:col>2</xdr:col>
      <xdr:colOff>242697</xdr:colOff>
      <xdr:row>42</xdr:row>
      <xdr:rowOff>185420</xdr:rowOff>
    </xdr:to>
    <xdr:cxnSp macro="_xll.PtreeEvent_ObjectClick">
      <xdr:nvCxnSpPr>
        <xdr:cNvPr id="59" name="PTObj_DBranchDLine_1_14"/>
        <xdr:cNvCxnSpPr/>
      </xdr:nvCxnSpPr>
      <xdr:spPr>
        <a:xfrm>
          <a:off x="6481572" y="6657339"/>
          <a:ext cx="152400" cy="1529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40</xdr:row>
      <xdr:rowOff>185420</xdr:rowOff>
    </xdr:from>
    <xdr:to>
      <xdr:col>3</xdr:col>
      <xdr:colOff>127</xdr:colOff>
      <xdr:row>40</xdr:row>
      <xdr:rowOff>185420</xdr:rowOff>
    </xdr:to>
    <xdr:cxnSp macro="_xll.PtreeEvent_ObjectClick">
      <xdr:nvCxnSpPr>
        <xdr:cNvPr id="56" name="PTObj_DBranchHLine_1_13"/>
        <xdr:cNvCxnSpPr/>
      </xdr:nvCxnSpPr>
      <xdr:spPr>
        <a:xfrm>
          <a:off x="6633972" y="7805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34</xdr:row>
      <xdr:rowOff>180339</xdr:rowOff>
    </xdr:from>
    <xdr:to>
      <xdr:col>2</xdr:col>
      <xdr:colOff>242697</xdr:colOff>
      <xdr:row>40</xdr:row>
      <xdr:rowOff>185420</xdr:rowOff>
    </xdr:to>
    <xdr:cxnSp macro="_xll.PtreeEvent_ObjectClick">
      <xdr:nvCxnSpPr>
        <xdr:cNvPr id="55" name="PTObj_DBranchDLine_1_13"/>
        <xdr:cNvCxnSpPr/>
      </xdr:nvCxnSpPr>
      <xdr:spPr>
        <a:xfrm>
          <a:off x="6481572" y="6657339"/>
          <a:ext cx="152400" cy="1148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38</xdr:row>
      <xdr:rowOff>185420</xdr:rowOff>
    </xdr:from>
    <xdr:to>
      <xdr:col>3</xdr:col>
      <xdr:colOff>127</xdr:colOff>
      <xdr:row>38</xdr:row>
      <xdr:rowOff>185420</xdr:rowOff>
    </xdr:to>
    <xdr:cxnSp macro="_xll.PtreeEvent_ObjectClick">
      <xdr:nvCxnSpPr>
        <xdr:cNvPr id="52" name="PTObj_DBranchHLine_1_12"/>
        <xdr:cNvCxnSpPr/>
      </xdr:nvCxnSpPr>
      <xdr:spPr>
        <a:xfrm>
          <a:off x="6633972" y="7424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34</xdr:row>
      <xdr:rowOff>180339</xdr:rowOff>
    </xdr:from>
    <xdr:to>
      <xdr:col>2</xdr:col>
      <xdr:colOff>242697</xdr:colOff>
      <xdr:row>38</xdr:row>
      <xdr:rowOff>185420</xdr:rowOff>
    </xdr:to>
    <xdr:cxnSp macro="_xll.PtreeEvent_ObjectClick">
      <xdr:nvCxnSpPr>
        <xdr:cNvPr id="51" name="PTObj_DBranchDLine_1_12"/>
        <xdr:cNvCxnSpPr/>
      </xdr:nvCxnSpPr>
      <xdr:spPr>
        <a:xfrm>
          <a:off x="6481572" y="6657339"/>
          <a:ext cx="152400" cy="767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36</xdr:row>
      <xdr:rowOff>185420</xdr:rowOff>
    </xdr:from>
    <xdr:to>
      <xdr:col>3</xdr:col>
      <xdr:colOff>127</xdr:colOff>
      <xdr:row>36</xdr:row>
      <xdr:rowOff>185420</xdr:rowOff>
    </xdr:to>
    <xdr:cxnSp macro="_xll.PtreeEvent_ObjectClick">
      <xdr:nvCxnSpPr>
        <xdr:cNvPr id="48" name="PTObj_DBranchHLine_1_11"/>
        <xdr:cNvCxnSpPr/>
      </xdr:nvCxnSpPr>
      <xdr:spPr>
        <a:xfrm>
          <a:off x="6633972" y="7043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34</xdr:row>
      <xdr:rowOff>180339</xdr:rowOff>
    </xdr:from>
    <xdr:to>
      <xdr:col>2</xdr:col>
      <xdr:colOff>242697</xdr:colOff>
      <xdr:row>36</xdr:row>
      <xdr:rowOff>185420</xdr:rowOff>
    </xdr:to>
    <xdr:cxnSp macro="_xll.PtreeEvent_ObjectClick">
      <xdr:nvCxnSpPr>
        <xdr:cNvPr id="47" name="PTObj_DBranchDLine_1_11"/>
        <xdr:cNvCxnSpPr/>
      </xdr:nvCxnSpPr>
      <xdr:spPr>
        <a:xfrm>
          <a:off x="6481572" y="6657339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32</xdr:row>
      <xdr:rowOff>185420</xdr:rowOff>
    </xdr:from>
    <xdr:to>
      <xdr:col>3</xdr:col>
      <xdr:colOff>127</xdr:colOff>
      <xdr:row>32</xdr:row>
      <xdr:rowOff>185420</xdr:rowOff>
    </xdr:to>
    <xdr:cxnSp macro="_xll.PtreeEvent_ObjectClick">
      <xdr:nvCxnSpPr>
        <xdr:cNvPr id="44" name="PTObj_DBranchHLine_1_10"/>
        <xdr:cNvCxnSpPr/>
      </xdr:nvCxnSpPr>
      <xdr:spPr>
        <a:xfrm>
          <a:off x="6633972" y="6281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32</xdr:row>
      <xdr:rowOff>185420</xdr:rowOff>
    </xdr:from>
    <xdr:to>
      <xdr:col>2</xdr:col>
      <xdr:colOff>242697</xdr:colOff>
      <xdr:row>34</xdr:row>
      <xdr:rowOff>180339</xdr:rowOff>
    </xdr:to>
    <xdr:cxnSp macro="_xll.PtreeEvent_ObjectClick">
      <xdr:nvCxnSpPr>
        <xdr:cNvPr id="43" name="PTObj_DBranchDLine_1_10"/>
        <xdr:cNvCxnSpPr/>
      </xdr:nvCxnSpPr>
      <xdr:spPr>
        <a:xfrm flipV="1">
          <a:off x="6481572" y="6281420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34</xdr:row>
      <xdr:rowOff>185420</xdr:rowOff>
    </xdr:from>
    <xdr:to>
      <xdr:col>2</xdr:col>
      <xdr:colOff>127</xdr:colOff>
      <xdr:row>34</xdr:row>
      <xdr:rowOff>185420</xdr:rowOff>
    </xdr:to>
    <xdr:cxnSp macro="_xll.PtreeEvent_ObjectClick">
      <xdr:nvCxnSpPr>
        <xdr:cNvPr id="40" name="PTObj_DBranchHLine_1_3"/>
        <xdr:cNvCxnSpPr/>
      </xdr:nvCxnSpPr>
      <xdr:spPr>
        <a:xfrm>
          <a:off x="4719447" y="6662420"/>
          <a:ext cx="1671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30</xdr:row>
      <xdr:rowOff>180340</xdr:rowOff>
    </xdr:from>
    <xdr:to>
      <xdr:col>1</xdr:col>
      <xdr:colOff>242697</xdr:colOff>
      <xdr:row>34</xdr:row>
      <xdr:rowOff>185420</xdr:rowOff>
    </xdr:to>
    <xdr:cxnSp macro="_xll.PtreeEvent_ObjectClick">
      <xdr:nvCxnSpPr>
        <xdr:cNvPr id="39" name="PTObj_DBranchDLine_1_3"/>
        <xdr:cNvCxnSpPr/>
      </xdr:nvCxnSpPr>
      <xdr:spPr>
        <a:xfrm>
          <a:off x="4567047" y="5895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28</xdr:row>
      <xdr:rowOff>185420</xdr:rowOff>
    </xdr:from>
    <xdr:to>
      <xdr:col>3</xdr:col>
      <xdr:colOff>127</xdr:colOff>
      <xdr:row>28</xdr:row>
      <xdr:rowOff>185420</xdr:rowOff>
    </xdr:to>
    <xdr:cxnSp macro="_xll.PtreeEvent_ObjectClick">
      <xdr:nvCxnSpPr>
        <xdr:cNvPr id="28" name="PTObj_DBranchHLine_1_9"/>
        <xdr:cNvCxnSpPr/>
      </xdr:nvCxnSpPr>
      <xdr:spPr>
        <a:xfrm>
          <a:off x="6633972" y="5519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20</xdr:row>
      <xdr:rowOff>180340</xdr:rowOff>
    </xdr:from>
    <xdr:to>
      <xdr:col>2</xdr:col>
      <xdr:colOff>242697</xdr:colOff>
      <xdr:row>28</xdr:row>
      <xdr:rowOff>185420</xdr:rowOff>
    </xdr:to>
    <xdr:cxnSp macro="_xll.PtreeEvent_ObjectClick">
      <xdr:nvCxnSpPr>
        <xdr:cNvPr id="27" name="PTObj_DBranchDLine_1_9"/>
        <xdr:cNvCxnSpPr/>
      </xdr:nvCxnSpPr>
      <xdr:spPr>
        <a:xfrm>
          <a:off x="6481572" y="3990340"/>
          <a:ext cx="152400" cy="1529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26</xdr:row>
      <xdr:rowOff>185420</xdr:rowOff>
    </xdr:from>
    <xdr:to>
      <xdr:col>3</xdr:col>
      <xdr:colOff>127</xdr:colOff>
      <xdr:row>26</xdr:row>
      <xdr:rowOff>185420</xdr:rowOff>
    </xdr:to>
    <xdr:cxnSp macro="_xll.PtreeEvent_ObjectClick">
      <xdr:nvCxnSpPr>
        <xdr:cNvPr id="24" name="PTObj_DBranchHLine_1_8"/>
        <xdr:cNvCxnSpPr/>
      </xdr:nvCxnSpPr>
      <xdr:spPr>
        <a:xfrm>
          <a:off x="6633972" y="5138420"/>
          <a:ext cx="13004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20</xdr:row>
      <xdr:rowOff>180340</xdr:rowOff>
    </xdr:from>
    <xdr:to>
      <xdr:col>2</xdr:col>
      <xdr:colOff>242697</xdr:colOff>
      <xdr:row>26</xdr:row>
      <xdr:rowOff>185420</xdr:rowOff>
    </xdr:to>
    <xdr:cxnSp macro="_xll.PtreeEvent_ObjectClick">
      <xdr:nvCxnSpPr>
        <xdr:cNvPr id="23" name="PTObj_DBranchDLine_1_8"/>
        <xdr:cNvCxnSpPr/>
      </xdr:nvCxnSpPr>
      <xdr:spPr>
        <a:xfrm>
          <a:off x="6481572" y="3990340"/>
          <a:ext cx="152400" cy="1148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24</xdr:row>
      <xdr:rowOff>185420</xdr:rowOff>
    </xdr:from>
    <xdr:to>
      <xdr:col>3</xdr:col>
      <xdr:colOff>127</xdr:colOff>
      <xdr:row>24</xdr:row>
      <xdr:rowOff>185420</xdr:rowOff>
    </xdr:to>
    <xdr:cxnSp macro="_xll.PtreeEvent_ObjectClick">
      <xdr:nvCxnSpPr>
        <xdr:cNvPr id="20" name="PTObj_DBranchHLine_1_7"/>
        <xdr:cNvCxnSpPr/>
      </xdr:nvCxnSpPr>
      <xdr:spPr>
        <a:xfrm>
          <a:off x="6633972" y="4757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20</xdr:row>
      <xdr:rowOff>180340</xdr:rowOff>
    </xdr:from>
    <xdr:to>
      <xdr:col>2</xdr:col>
      <xdr:colOff>242697</xdr:colOff>
      <xdr:row>24</xdr:row>
      <xdr:rowOff>185420</xdr:rowOff>
    </xdr:to>
    <xdr:cxnSp macro="_xll.PtreeEvent_ObjectClick">
      <xdr:nvCxnSpPr>
        <xdr:cNvPr id="19" name="PTObj_DBranchDLine_1_7"/>
        <xdr:cNvCxnSpPr/>
      </xdr:nvCxnSpPr>
      <xdr:spPr>
        <a:xfrm>
          <a:off x="6481572" y="3990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22</xdr:row>
      <xdr:rowOff>185420</xdr:rowOff>
    </xdr:from>
    <xdr:to>
      <xdr:col>3</xdr:col>
      <xdr:colOff>127</xdr:colOff>
      <xdr:row>22</xdr:row>
      <xdr:rowOff>185420</xdr:rowOff>
    </xdr:to>
    <xdr:cxnSp macro="_xll.PtreeEvent_ObjectClick">
      <xdr:nvCxnSpPr>
        <xdr:cNvPr id="16" name="PTObj_DBranchHLine_1_6"/>
        <xdr:cNvCxnSpPr/>
      </xdr:nvCxnSpPr>
      <xdr:spPr>
        <a:xfrm>
          <a:off x="6633972" y="4376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20</xdr:row>
      <xdr:rowOff>180340</xdr:rowOff>
    </xdr:from>
    <xdr:to>
      <xdr:col>2</xdr:col>
      <xdr:colOff>242697</xdr:colOff>
      <xdr:row>22</xdr:row>
      <xdr:rowOff>185420</xdr:rowOff>
    </xdr:to>
    <xdr:cxnSp macro="_xll.PtreeEvent_ObjectClick">
      <xdr:nvCxnSpPr>
        <xdr:cNvPr id="15" name="PTObj_DBranchDLine_1_6"/>
        <xdr:cNvCxnSpPr/>
      </xdr:nvCxnSpPr>
      <xdr:spPr>
        <a:xfrm>
          <a:off x="6481572" y="3990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18</xdr:row>
      <xdr:rowOff>185420</xdr:rowOff>
    </xdr:from>
    <xdr:to>
      <xdr:col>3</xdr:col>
      <xdr:colOff>127</xdr:colOff>
      <xdr:row>18</xdr:row>
      <xdr:rowOff>185420</xdr:rowOff>
    </xdr:to>
    <xdr:cxnSp macro="_xll.PtreeEvent_ObjectClick">
      <xdr:nvCxnSpPr>
        <xdr:cNvPr id="12" name="PTObj_DBranchHLine_1_5"/>
        <xdr:cNvCxnSpPr/>
      </xdr:nvCxnSpPr>
      <xdr:spPr>
        <a:xfrm>
          <a:off x="6633972" y="3614420"/>
          <a:ext cx="8718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18</xdr:row>
      <xdr:rowOff>185420</xdr:rowOff>
    </xdr:from>
    <xdr:to>
      <xdr:col>2</xdr:col>
      <xdr:colOff>242697</xdr:colOff>
      <xdr:row>20</xdr:row>
      <xdr:rowOff>180340</xdr:rowOff>
    </xdr:to>
    <xdr:cxnSp macro="_xll.PtreeEvent_ObjectClick">
      <xdr:nvCxnSpPr>
        <xdr:cNvPr id="11" name="PTObj_DBranchDLine_1_5"/>
        <xdr:cNvCxnSpPr/>
      </xdr:nvCxnSpPr>
      <xdr:spPr>
        <a:xfrm flipV="1">
          <a:off x="6481572" y="3614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20</xdr:row>
      <xdr:rowOff>185420</xdr:rowOff>
    </xdr:from>
    <xdr:to>
      <xdr:col>2</xdr:col>
      <xdr:colOff>127</xdr:colOff>
      <xdr:row>20</xdr:row>
      <xdr:rowOff>185420</xdr:rowOff>
    </xdr:to>
    <xdr:cxnSp macro="_xll.PtreeEvent_ObjectClick">
      <xdr:nvCxnSpPr>
        <xdr:cNvPr id="8" name="PTObj_DBranchHLine_1_2"/>
        <xdr:cNvCxnSpPr/>
      </xdr:nvCxnSpPr>
      <xdr:spPr>
        <a:xfrm>
          <a:off x="4719447" y="3614420"/>
          <a:ext cx="1671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20</xdr:row>
      <xdr:rowOff>185420</xdr:rowOff>
    </xdr:from>
    <xdr:to>
      <xdr:col>1</xdr:col>
      <xdr:colOff>242697</xdr:colOff>
      <xdr:row>30</xdr:row>
      <xdr:rowOff>180340</xdr:rowOff>
    </xdr:to>
    <xdr:cxnSp macro="_xll.PtreeEvent_ObjectClick">
      <xdr:nvCxnSpPr>
        <xdr:cNvPr id="7" name="PTObj_DBranchDLine_1_2"/>
        <xdr:cNvCxnSpPr/>
      </xdr:nvCxnSpPr>
      <xdr:spPr>
        <a:xfrm flipV="1">
          <a:off x="4567047" y="3614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177800</xdr:colOff>
      <xdr:row>30</xdr:row>
      <xdr:rowOff>185420</xdr:rowOff>
    </xdr:from>
    <xdr:to>
      <xdr:col>1</xdr:col>
      <xdr:colOff>127</xdr:colOff>
      <xdr:row>30</xdr:row>
      <xdr:rowOff>185420</xdr:rowOff>
    </xdr:to>
    <xdr:cxnSp macro="_xll.PtreeEvent_ObjectClick">
      <xdr:nvCxnSpPr>
        <xdr:cNvPr id="127" name="PTObj_DBranchHLine_1_1"/>
        <xdr:cNvCxnSpPr/>
      </xdr:nvCxnSpPr>
      <xdr:spPr>
        <a:xfrm>
          <a:off x="177800" y="5900420"/>
          <a:ext cx="429907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228409</xdr:colOff>
      <xdr:row>44</xdr:row>
      <xdr:rowOff>185419</xdr:rowOff>
    </xdr:from>
    <xdr:to>
      <xdr:col>2</xdr:col>
      <xdr:colOff>127</xdr:colOff>
      <xdr:row>44</xdr:row>
      <xdr:rowOff>185419</xdr:rowOff>
    </xdr:to>
    <xdr:cxnSp macro="_xll.PtreeEvent_ObjectClick">
      <xdr:nvCxnSpPr>
        <xdr:cNvPr id="124" name="PTObj_DBranchHLine_1_4"/>
        <xdr:cNvCxnSpPr/>
      </xdr:nvCxnSpPr>
      <xdr:spPr>
        <a:xfrm>
          <a:off x="4705159" y="8567419"/>
          <a:ext cx="1648143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76009</xdr:colOff>
      <xdr:row>30</xdr:row>
      <xdr:rowOff>153352</xdr:rowOff>
    </xdr:from>
    <xdr:to>
      <xdr:col>1</xdr:col>
      <xdr:colOff>228409</xdr:colOff>
      <xdr:row>44</xdr:row>
      <xdr:rowOff>185419</xdr:rowOff>
    </xdr:to>
    <xdr:cxnSp macro="_xll.PtreeEvent_ObjectClick">
      <xdr:nvCxnSpPr>
        <xdr:cNvPr id="123" name="PTObj_DBranchDLine_1_4"/>
        <xdr:cNvCxnSpPr/>
      </xdr:nvCxnSpPr>
      <xdr:spPr>
        <a:xfrm>
          <a:off x="4552759" y="5868352"/>
          <a:ext cx="152400" cy="2699067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587375</xdr:colOff>
      <xdr:row>20</xdr:row>
      <xdr:rowOff>149225</xdr:rowOff>
    </xdr:from>
    <xdr:to>
      <xdr:col>0</xdr:col>
      <xdr:colOff>3324225</xdr:colOff>
      <xdr:row>23</xdr:row>
      <xdr:rowOff>114300</xdr:rowOff>
    </xdr:to>
    <xdr:sp macro="" textlink="">
      <xdr:nvSpPr>
        <xdr:cNvPr id="113" name="TextBox 112"/>
        <xdr:cNvSpPr txBox="1"/>
      </xdr:nvSpPr>
      <xdr:spPr>
        <a:xfrm>
          <a:off x="587375" y="3959225"/>
          <a:ext cx="2736850" cy="5365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It is best to wait and purchase the sugar in six months. The EMV from this is $1754.</a:t>
          </a:r>
        </a:p>
      </xdr:txBody>
    </xdr:sp>
    <xdr:clientData/>
  </xdr:twoCellAnchor>
  <xdr:twoCellAnchor editAs="oneCell">
    <xdr:from>
      <xdr:col>2</xdr:col>
      <xdr:colOff>127</xdr:colOff>
      <xdr:row>44</xdr:row>
      <xdr:rowOff>90169</xdr:rowOff>
    </xdr:from>
    <xdr:to>
      <xdr:col>2</xdr:col>
      <xdr:colOff>190627</xdr:colOff>
      <xdr:row>45</xdr:row>
      <xdr:rowOff>90169</xdr:rowOff>
    </xdr:to>
    <xdr:sp macro="_xll.PtreeEvent_ObjectClick" textlink="">
      <xdr:nvSpPr>
        <xdr:cNvPr id="122" name="PTObj_DNode_1_4"/>
        <xdr:cNvSpPr/>
      </xdr:nvSpPr>
      <xdr:spPr>
        <a:xfrm rot="-5400000">
          <a:off x="6353302" y="8472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266509</xdr:colOff>
      <xdr:row>44</xdr:row>
      <xdr:rowOff>95106</xdr:rowOff>
    </xdr:from>
    <xdr:ext cx="1060483" cy="180627"/>
    <xdr:sp macro="_xll.PtreeEvent_ObjectClick" textlink="">
      <xdr:nvSpPr>
        <xdr:cNvPr id="125" name="PTObj_DBranchName_1_4"/>
        <xdr:cNvSpPr txBox="1"/>
      </xdr:nvSpPr>
      <xdr:spPr>
        <a:xfrm>
          <a:off x="4743259" y="8477106"/>
          <a:ext cx="1060483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Purchase 10-ton futures</a:t>
          </a:r>
        </a:p>
      </xdr:txBody>
    </xdr:sp>
    <xdr:clientData/>
  </xdr:oneCellAnchor>
  <xdr:twoCellAnchor editAs="oneCell">
    <xdr:from>
      <xdr:col>1</xdr:col>
      <xdr:colOff>127</xdr:colOff>
      <xdr:row>30</xdr:row>
      <xdr:rowOff>90170</xdr:rowOff>
    </xdr:from>
    <xdr:to>
      <xdr:col>1</xdr:col>
      <xdr:colOff>190627</xdr:colOff>
      <xdr:row>31</xdr:row>
      <xdr:rowOff>90170</xdr:rowOff>
    </xdr:to>
    <xdr:sp macro="_xll.PtreeEvent_ObjectClick" textlink="">
      <xdr:nvSpPr>
        <xdr:cNvPr id="126" name="PTObj_DNode_1_1"/>
        <xdr:cNvSpPr/>
      </xdr:nvSpPr>
      <xdr:spPr>
        <a:xfrm>
          <a:off x="4476877" y="58051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0</xdr:col>
      <xdr:colOff>215900</xdr:colOff>
      <xdr:row>30</xdr:row>
      <xdr:rowOff>95106</xdr:rowOff>
    </xdr:from>
    <xdr:ext cx="760914" cy="180627"/>
    <xdr:sp macro="_xll.PtreeEvent_ObjectClick" textlink="">
      <xdr:nvSpPr>
        <xdr:cNvPr id="128" name="PTObj_DBranchName_1_1"/>
        <xdr:cNvSpPr txBox="1"/>
      </xdr:nvSpPr>
      <xdr:spPr>
        <a:xfrm>
          <a:off x="215900" y="5810106"/>
          <a:ext cx="76091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Purchasing sugar</a:t>
          </a:r>
        </a:p>
      </xdr:txBody>
    </xdr:sp>
    <xdr:clientData/>
  </xdr:oneCellAnchor>
  <xdr:twoCellAnchor editAs="oneCell">
    <xdr:from>
      <xdr:col>2</xdr:col>
      <xdr:colOff>127</xdr:colOff>
      <xdr:row>20</xdr:row>
      <xdr:rowOff>90170</xdr:rowOff>
    </xdr:from>
    <xdr:to>
      <xdr:col>2</xdr:col>
      <xdr:colOff>190627</xdr:colOff>
      <xdr:row>21</xdr:row>
      <xdr:rowOff>90170</xdr:rowOff>
    </xdr:to>
    <xdr:sp macro="_xll.PtreeEvent_ObjectClick" textlink="">
      <xdr:nvSpPr>
        <xdr:cNvPr id="6" name="PTObj_DNode_1_2"/>
        <xdr:cNvSpPr/>
      </xdr:nvSpPr>
      <xdr:spPr>
        <a:xfrm>
          <a:off x="6391402" y="3519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20</xdr:row>
      <xdr:rowOff>95107</xdr:rowOff>
    </xdr:from>
    <xdr:ext cx="1072665" cy="180627"/>
    <xdr:sp macro="_xll.PtreeEvent_ObjectClick" textlink="">
      <xdr:nvSpPr>
        <xdr:cNvPr id="9" name="PTObj_DBranchName_1_2"/>
        <xdr:cNvSpPr txBox="1"/>
      </xdr:nvSpPr>
      <xdr:spPr>
        <a:xfrm>
          <a:off x="4757547" y="3524107"/>
          <a:ext cx="1072665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Purchase all in 6 months</a:t>
          </a:r>
        </a:p>
      </xdr:txBody>
    </xdr:sp>
    <xdr:clientData/>
  </xdr:oneCellAnchor>
  <xdr:twoCellAnchor editAs="oneCell">
    <xdr:from>
      <xdr:col>3</xdr:col>
      <xdr:colOff>127</xdr:colOff>
      <xdr:row>18</xdr:row>
      <xdr:rowOff>90170</xdr:rowOff>
    </xdr:from>
    <xdr:to>
      <xdr:col>3</xdr:col>
      <xdr:colOff>190627</xdr:colOff>
      <xdr:row>19</xdr:row>
      <xdr:rowOff>90170</xdr:rowOff>
    </xdr:to>
    <xdr:sp macro="_xll.PtreeEvent_ObjectClick" textlink="">
      <xdr:nvSpPr>
        <xdr:cNvPr id="10" name="PTObj_DNode_1_5"/>
        <xdr:cNvSpPr/>
      </xdr:nvSpPr>
      <xdr:spPr>
        <a:xfrm rot="-5400000">
          <a:off x="7505827" y="3519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18</xdr:row>
      <xdr:rowOff>95107</xdr:rowOff>
    </xdr:from>
    <xdr:ext cx="289310" cy="180627"/>
    <xdr:sp macro="_xll.PtreeEvent_ObjectClick" textlink="">
      <xdr:nvSpPr>
        <xdr:cNvPr id="13" name="PTObj_DBranchName_1_5"/>
        <xdr:cNvSpPr txBox="1"/>
      </xdr:nvSpPr>
      <xdr:spPr>
        <a:xfrm>
          <a:off x="6672072" y="3524107"/>
          <a:ext cx="28931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0.078</a:t>
          </a:r>
        </a:p>
      </xdr:txBody>
    </xdr:sp>
    <xdr:clientData/>
  </xdr:oneCellAnchor>
  <xdr:twoCellAnchor editAs="oneCell">
    <xdr:from>
      <xdr:col>3</xdr:col>
      <xdr:colOff>127</xdr:colOff>
      <xdr:row>22</xdr:row>
      <xdr:rowOff>90170</xdr:rowOff>
    </xdr:from>
    <xdr:to>
      <xdr:col>3</xdr:col>
      <xdr:colOff>190627</xdr:colOff>
      <xdr:row>23</xdr:row>
      <xdr:rowOff>90170</xdr:rowOff>
    </xdr:to>
    <xdr:sp macro="_xll.PtreeEvent_ObjectClick" textlink="">
      <xdr:nvSpPr>
        <xdr:cNvPr id="14" name="PTObj_DNode_1_6"/>
        <xdr:cNvSpPr/>
      </xdr:nvSpPr>
      <xdr:spPr>
        <a:xfrm rot="-5400000">
          <a:off x="7782052" y="4281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22</xdr:row>
      <xdr:rowOff>95107</xdr:rowOff>
    </xdr:from>
    <xdr:ext cx="289310" cy="180627"/>
    <xdr:sp macro="_xll.PtreeEvent_ObjectClick" textlink="">
      <xdr:nvSpPr>
        <xdr:cNvPr id="17" name="PTObj_DBranchName_1_6"/>
        <xdr:cNvSpPr txBox="1"/>
      </xdr:nvSpPr>
      <xdr:spPr>
        <a:xfrm>
          <a:off x="6672072" y="4286107"/>
          <a:ext cx="28931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0.083</a:t>
          </a:r>
        </a:p>
      </xdr:txBody>
    </xdr:sp>
    <xdr:clientData/>
  </xdr:oneCellAnchor>
  <xdr:twoCellAnchor editAs="oneCell">
    <xdr:from>
      <xdr:col>3</xdr:col>
      <xdr:colOff>127</xdr:colOff>
      <xdr:row>24</xdr:row>
      <xdr:rowOff>90170</xdr:rowOff>
    </xdr:from>
    <xdr:to>
      <xdr:col>3</xdr:col>
      <xdr:colOff>190627</xdr:colOff>
      <xdr:row>25</xdr:row>
      <xdr:rowOff>90170</xdr:rowOff>
    </xdr:to>
    <xdr:sp macro="_xll.PtreeEvent_ObjectClick" textlink="">
      <xdr:nvSpPr>
        <xdr:cNvPr id="18" name="PTObj_DNode_1_7"/>
        <xdr:cNvSpPr/>
      </xdr:nvSpPr>
      <xdr:spPr>
        <a:xfrm rot="-5400000">
          <a:off x="7924927" y="4662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24</xdr:row>
      <xdr:rowOff>95107</xdr:rowOff>
    </xdr:from>
    <xdr:ext cx="289310" cy="180627"/>
    <xdr:sp macro="_xll.PtreeEvent_ObjectClick" textlink="">
      <xdr:nvSpPr>
        <xdr:cNvPr id="21" name="PTObj_DBranchName_1_7"/>
        <xdr:cNvSpPr txBox="1"/>
      </xdr:nvSpPr>
      <xdr:spPr>
        <a:xfrm>
          <a:off x="6672072" y="4667107"/>
          <a:ext cx="289310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0.087</a:t>
          </a:r>
        </a:p>
      </xdr:txBody>
    </xdr:sp>
    <xdr:clientData/>
  </xdr:oneCellAnchor>
  <xdr:twoCellAnchor editAs="oneCell">
    <xdr:from>
      <xdr:col>3</xdr:col>
      <xdr:colOff>127</xdr:colOff>
      <xdr:row>26</xdr:row>
      <xdr:rowOff>90170</xdr:rowOff>
    </xdr:from>
    <xdr:to>
      <xdr:col>3</xdr:col>
      <xdr:colOff>190627</xdr:colOff>
      <xdr:row>27</xdr:row>
      <xdr:rowOff>90170</xdr:rowOff>
    </xdr:to>
    <xdr:sp macro="_xll.PtreeEvent_ObjectClick" textlink="">
      <xdr:nvSpPr>
        <xdr:cNvPr id="22" name="PTObj_DNode_1_8"/>
        <xdr:cNvSpPr/>
      </xdr:nvSpPr>
      <xdr:spPr>
        <a:xfrm rot="-5400000">
          <a:off x="7934452" y="5043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26</xdr:row>
      <xdr:rowOff>95107</xdr:rowOff>
    </xdr:from>
    <xdr:ext cx="289310" cy="180627"/>
    <xdr:sp macro="_xll.PtreeEvent_ObjectClick" textlink="">
      <xdr:nvSpPr>
        <xdr:cNvPr id="25" name="PTObj_DBranchName_1_8"/>
        <xdr:cNvSpPr txBox="1"/>
      </xdr:nvSpPr>
      <xdr:spPr>
        <a:xfrm>
          <a:off x="6672072" y="5048107"/>
          <a:ext cx="28931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0.091</a:t>
          </a:r>
        </a:p>
      </xdr:txBody>
    </xdr:sp>
    <xdr:clientData/>
  </xdr:oneCellAnchor>
  <xdr:twoCellAnchor editAs="oneCell">
    <xdr:from>
      <xdr:col>3</xdr:col>
      <xdr:colOff>127</xdr:colOff>
      <xdr:row>28</xdr:row>
      <xdr:rowOff>90170</xdr:rowOff>
    </xdr:from>
    <xdr:to>
      <xdr:col>3</xdr:col>
      <xdr:colOff>190627</xdr:colOff>
      <xdr:row>29</xdr:row>
      <xdr:rowOff>90170</xdr:rowOff>
    </xdr:to>
    <xdr:sp macro="_xll.PtreeEvent_ObjectClick" textlink="">
      <xdr:nvSpPr>
        <xdr:cNvPr id="26" name="PTObj_DNode_1_9"/>
        <xdr:cNvSpPr/>
      </xdr:nvSpPr>
      <xdr:spPr>
        <a:xfrm rot="-5400000">
          <a:off x="7934452" y="5424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28</xdr:row>
      <xdr:rowOff>95107</xdr:rowOff>
    </xdr:from>
    <xdr:ext cx="289310" cy="180627"/>
    <xdr:sp macro="_xll.PtreeEvent_ObjectClick" textlink="">
      <xdr:nvSpPr>
        <xdr:cNvPr id="29" name="PTObj_DBranchName_1_9"/>
        <xdr:cNvSpPr txBox="1"/>
      </xdr:nvSpPr>
      <xdr:spPr>
        <a:xfrm>
          <a:off x="6672072" y="5429107"/>
          <a:ext cx="28931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0.096</a:t>
          </a:r>
        </a:p>
      </xdr:txBody>
    </xdr:sp>
    <xdr:clientData/>
  </xdr:oneCellAnchor>
  <xdr:twoCellAnchor editAs="oneCell">
    <xdr:from>
      <xdr:col>2</xdr:col>
      <xdr:colOff>127</xdr:colOff>
      <xdr:row>34</xdr:row>
      <xdr:rowOff>90170</xdr:rowOff>
    </xdr:from>
    <xdr:to>
      <xdr:col>2</xdr:col>
      <xdr:colOff>190627</xdr:colOff>
      <xdr:row>35</xdr:row>
      <xdr:rowOff>90170</xdr:rowOff>
    </xdr:to>
    <xdr:sp macro="_xll.PtreeEvent_ObjectClick" textlink="">
      <xdr:nvSpPr>
        <xdr:cNvPr id="38" name="PTObj_DNode_1_3"/>
        <xdr:cNvSpPr/>
      </xdr:nvSpPr>
      <xdr:spPr>
        <a:xfrm>
          <a:off x="6391402" y="6567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34</xdr:row>
      <xdr:rowOff>95107</xdr:rowOff>
    </xdr:from>
    <xdr:ext cx="954557" cy="180627"/>
    <xdr:sp macro="_xll.PtreeEvent_ObjectClick" textlink="">
      <xdr:nvSpPr>
        <xdr:cNvPr id="41" name="PTObj_DBranchName_1_3"/>
        <xdr:cNvSpPr txBox="1"/>
      </xdr:nvSpPr>
      <xdr:spPr>
        <a:xfrm>
          <a:off x="4757547" y="6572107"/>
          <a:ext cx="95455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Purcase 5-ton futures</a:t>
          </a:r>
        </a:p>
      </xdr:txBody>
    </xdr:sp>
    <xdr:clientData/>
  </xdr:oneCellAnchor>
  <xdr:twoCellAnchor editAs="oneCell">
    <xdr:from>
      <xdr:col>3</xdr:col>
      <xdr:colOff>127</xdr:colOff>
      <xdr:row>32</xdr:row>
      <xdr:rowOff>90170</xdr:rowOff>
    </xdr:from>
    <xdr:to>
      <xdr:col>3</xdr:col>
      <xdr:colOff>190627</xdr:colOff>
      <xdr:row>33</xdr:row>
      <xdr:rowOff>90170</xdr:rowOff>
    </xdr:to>
    <xdr:sp macro="_xll.PtreeEvent_ObjectClick" textlink="">
      <xdr:nvSpPr>
        <xdr:cNvPr id="42" name="PTObj_DNode_1_10"/>
        <xdr:cNvSpPr/>
      </xdr:nvSpPr>
      <xdr:spPr>
        <a:xfrm rot="-5400000">
          <a:off x="7934452" y="6186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32</xdr:row>
      <xdr:rowOff>95107</xdr:rowOff>
    </xdr:from>
    <xdr:ext cx="289310" cy="180627"/>
    <xdr:sp macro="_xll.PtreeEvent_ObjectClick" textlink="">
      <xdr:nvSpPr>
        <xdr:cNvPr id="45" name="PTObj_DBranchName_1_10"/>
        <xdr:cNvSpPr txBox="1"/>
      </xdr:nvSpPr>
      <xdr:spPr>
        <a:xfrm>
          <a:off x="6672072" y="6191107"/>
          <a:ext cx="28931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0.078</a:t>
          </a:r>
        </a:p>
      </xdr:txBody>
    </xdr:sp>
    <xdr:clientData/>
  </xdr:oneCellAnchor>
  <xdr:twoCellAnchor editAs="oneCell">
    <xdr:from>
      <xdr:col>3</xdr:col>
      <xdr:colOff>127</xdr:colOff>
      <xdr:row>36</xdr:row>
      <xdr:rowOff>90170</xdr:rowOff>
    </xdr:from>
    <xdr:to>
      <xdr:col>3</xdr:col>
      <xdr:colOff>190627</xdr:colOff>
      <xdr:row>37</xdr:row>
      <xdr:rowOff>90170</xdr:rowOff>
    </xdr:to>
    <xdr:sp macro="_xll.PtreeEvent_ObjectClick" textlink="">
      <xdr:nvSpPr>
        <xdr:cNvPr id="46" name="PTObj_DNode_1_11"/>
        <xdr:cNvSpPr/>
      </xdr:nvSpPr>
      <xdr:spPr>
        <a:xfrm rot="-5400000">
          <a:off x="7934452" y="694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36</xdr:row>
      <xdr:rowOff>95107</xdr:rowOff>
    </xdr:from>
    <xdr:ext cx="289310" cy="180627"/>
    <xdr:sp macro="_xll.PtreeEvent_ObjectClick" textlink="">
      <xdr:nvSpPr>
        <xdr:cNvPr id="49" name="PTObj_DBranchName_1_11"/>
        <xdr:cNvSpPr txBox="1"/>
      </xdr:nvSpPr>
      <xdr:spPr>
        <a:xfrm>
          <a:off x="6672072" y="6953107"/>
          <a:ext cx="28931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0.083</a:t>
          </a:r>
        </a:p>
      </xdr:txBody>
    </xdr:sp>
    <xdr:clientData/>
  </xdr:oneCellAnchor>
  <xdr:twoCellAnchor editAs="oneCell">
    <xdr:from>
      <xdr:col>3</xdr:col>
      <xdr:colOff>127</xdr:colOff>
      <xdr:row>38</xdr:row>
      <xdr:rowOff>90170</xdr:rowOff>
    </xdr:from>
    <xdr:to>
      <xdr:col>3</xdr:col>
      <xdr:colOff>190627</xdr:colOff>
      <xdr:row>39</xdr:row>
      <xdr:rowOff>90170</xdr:rowOff>
    </xdr:to>
    <xdr:sp macro="_xll.PtreeEvent_ObjectClick" textlink="">
      <xdr:nvSpPr>
        <xdr:cNvPr id="50" name="PTObj_DNode_1_12"/>
        <xdr:cNvSpPr/>
      </xdr:nvSpPr>
      <xdr:spPr>
        <a:xfrm rot="-5400000">
          <a:off x="7934452" y="7329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38</xdr:row>
      <xdr:rowOff>95107</xdr:rowOff>
    </xdr:from>
    <xdr:ext cx="289310" cy="180627"/>
    <xdr:sp macro="_xll.PtreeEvent_ObjectClick" textlink="">
      <xdr:nvSpPr>
        <xdr:cNvPr id="53" name="PTObj_DBranchName_1_12"/>
        <xdr:cNvSpPr txBox="1"/>
      </xdr:nvSpPr>
      <xdr:spPr>
        <a:xfrm>
          <a:off x="6672072" y="7334107"/>
          <a:ext cx="28931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0.087</a:t>
          </a:r>
        </a:p>
      </xdr:txBody>
    </xdr:sp>
    <xdr:clientData/>
  </xdr:oneCellAnchor>
  <xdr:twoCellAnchor editAs="oneCell">
    <xdr:from>
      <xdr:col>3</xdr:col>
      <xdr:colOff>127</xdr:colOff>
      <xdr:row>40</xdr:row>
      <xdr:rowOff>90170</xdr:rowOff>
    </xdr:from>
    <xdr:to>
      <xdr:col>3</xdr:col>
      <xdr:colOff>190627</xdr:colOff>
      <xdr:row>41</xdr:row>
      <xdr:rowOff>90170</xdr:rowOff>
    </xdr:to>
    <xdr:sp macro="_xll.PtreeEvent_ObjectClick" textlink="">
      <xdr:nvSpPr>
        <xdr:cNvPr id="54" name="PTObj_DNode_1_13"/>
        <xdr:cNvSpPr/>
      </xdr:nvSpPr>
      <xdr:spPr>
        <a:xfrm rot="-5400000">
          <a:off x="7934452" y="7710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40</xdr:row>
      <xdr:rowOff>95107</xdr:rowOff>
    </xdr:from>
    <xdr:ext cx="289310" cy="180627"/>
    <xdr:sp macro="_xll.PtreeEvent_ObjectClick" textlink="">
      <xdr:nvSpPr>
        <xdr:cNvPr id="57" name="PTObj_DBranchName_1_13"/>
        <xdr:cNvSpPr txBox="1"/>
      </xdr:nvSpPr>
      <xdr:spPr>
        <a:xfrm>
          <a:off x="6672072" y="7715107"/>
          <a:ext cx="28931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0.091</a:t>
          </a:r>
        </a:p>
      </xdr:txBody>
    </xdr:sp>
    <xdr:clientData/>
  </xdr:oneCellAnchor>
  <xdr:twoCellAnchor editAs="oneCell">
    <xdr:from>
      <xdr:col>3</xdr:col>
      <xdr:colOff>127</xdr:colOff>
      <xdr:row>42</xdr:row>
      <xdr:rowOff>90170</xdr:rowOff>
    </xdr:from>
    <xdr:to>
      <xdr:col>3</xdr:col>
      <xdr:colOff>190627</xdr:colOff>
      <xdr:row>43</xdr:row>
      <xdr:rowOff>90170</xdr:rowOff>
    </xdr:to>
    <xdr:sp macro="_xll.PtreeEvent_ObjectClick" textlink="">
      <xdr:nvSpPr>
        <xdr:cNvPr id="58" name="PTObj_DNode_1_14"/>
        <xdr:cNvSpPr/>
      </xdr:nvSpPr>
      <xdr:spPr>
        <a:xfrm rot="-5400000">
          <a:off x="7934452" y="8091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42</xdr:row>
      <xdr:rowOff>95107</xdr:rowOff>
    </xdr:from>
    <xdr:ext cx="289310" cy="180627"/>
    <xdr:sp macro="_xll.PtreeEvent_ObjectClick" textlink="">
      <xdr:nvSpPr>
        <xdr:cNvPr id="61" name="PTObj_DBranchName_1_14"/>
        <xdr:cNvSpPr txBox="1"/>
      </xdr:nvSpPr>
      <xdr:spPr>
        <a:xfrm>
          <a:off x="6672072" y="8096107"/>
          <a:ext cx="289310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0.096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10</xdr:col>
      <xdr:colOff>444500</xdr:colOff>
      <xdr:row>26</xdr:row>
      <xdr:rowOff>184150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13</xdr:row>
      <xdr:rowOff>190499</xdr:rowOff>
    </xdr:from>
    <xdr:to>
      <xdr:col>17</xdr:col>
      <xdr:colOff>374650</xdr:colOff>
      <xdr:row>22</xdr:row>
      <xdr:rowOff>47624</xdr:rowOff>
    </xdr:to>
    <xdr:sp macro="" textlink="">
      <xdr:nvSpPr>
        <xdr:cNvPr id="3" name="TextBox 2"/>
        <xdr:cNvSpPr txBox="1"/>
      </xdr:nvSpPr>
      <xdr:spPr>
        <a:xfrm>
          <a:off x="6229350" y="2476499"/>
          <a:ext cx="3422650" cy="15716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 sensitivity analysis on the</a:t>
          </a:r>
          <a:r>
            <a:rPr lang="en-US" sz="1100" baseline="0"/>
            <a:t> inputs in cells B4, B5, and B6 of the model sheet appear on this sheet and the next two sheets.</a:t>
          </a:r>
          <a:r>
            <a:rPr lang="en-US" sz="1100"/>
            <a:t> As the charts on these sheets indicate, for reasonable ranges of these inputs, the last two inputs have no effect. However, if the first</a:t>
          </a:r>
          <a:r>
            <a:rPr lang="en-US" sz="1100" baseline="0"/>
            <a:t> input </a:t>
          </a:r>
          <a:r>
            <a:rPr lang="en-US" sz="1100"/>
            <a:t>decreases slightly, it will be optimal to purchase a 10-ton futures contract.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11</xdr:col>
      <xdr:colOff>44450</xdr:colOff>
      <xdr:row>26</xdr:row>
      <xdr:rowOff>184150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11</xdr:col>
      <xdr:colOff>130175</xdr:colOff>
      <xdr:row>26</xdr:row>
      <xdr:rowOff>184150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4"/>
  <sheetViews>
    <sheetView workbookViewId="0"/>
  </sheetViews>
  <sheetFormatPr defaultRowHeight="15" x14ac:dyDescent="0.25"/>
  <cols>
    <col min="1" max="256" width="15.7109375" style="1" customWidth="1"/>
    <col min="257" max="16384" width="9.140625" style="1"/>
  </cols>
  <sheetData>
    <row r="1" spans="1:16" x14ac:dyDescent="0.25">
      <c r="A1" s="1" t="s">
        <v>12</v>
      </c>
      <c r="B1" s="1" t="s">
        <v>0</v>
      </c>
      <c r="E1" s="1" t="s">
        <v>47</v>
      </c>
      <c r="F1" s="1">
        <v>3</v>
      </c>
      <c r="H1" s="1" t="s">
        <v>53</v>
      </c>
      <c r="K1" s="1" t="s">
        <v>58</v>
      </c>
      <c r="L1" s="1">
        <v>0</v>
      </c>
    </row>
    <row r="2" spans="1:16" x14ac:dyDescent="0.25">
      <c r="A2" s="1" t="s">
        <v>13</v>
      </c>
      <c r="B2" s="1" t="e">
        <f>'Decision Tree'!#REF!</f>
        <v>#REF!</v>
      </c>
      <c r="E2" s="1" t="s">
        <v>48</v>
      </c>
      <c r="F2" s="1">
        <f>_xll.PTreeEvaluate5(B3,$L$11:$L$24,$J$11:$J$24,$K$11:$K$24,$N$11:$N$24,$G$11:$G$24,,L1)</f>
        <v>1466497</v>
      </c>
    </row>
    <row r="3" spans="1:16" x14ac:dyDescent="0.25">
      <c r="A3" s="1" t="s">
        <v>14</v>
      </c>
      <c r="B3" s="1" t="s">
        <v>62</v>
      </c>
      <c r="E3" s="1" t="s">
        <v>49</v>
      </c>
      <c r="F3" s="2" t="s">
        <v>63</v>
      </c>
      <c r="H3" s="1" t="s">
        <v>54</v>
      </c>
    </row>
    <row r="4" spans="1:16" x14ac:dyDescent="0.25">
      <c r="A4" s="1" t="s">
        <v>15</v>
      </c>
      <c r="B4" s="1" t="s">
        <v>31</v>
      </c>
      <c r="E4" s="1" t="s">
        <v>50</v>
      </c>
      <c r="F4" s="2" t="s">
        <v>64</v>
      </c>
      <c r="H4" s="1" t="s">
        <v>55</v>
      </c>
    </row>
    <row r="5" spans="1:16" x14ac:dyDescent="0.25">
      <c r="A5" s="1" t="s">
        <v>16</v>
      </c>
      <c r="B5" s="1">
        <v>0</v>
      </c>
      <c r="E5" s="1" t="s">
        <v>51</v>
      </c>
      <c r="F5" s="2" t="s">
        <v>64</v>
      </c>
      <c r="H5" s="1" t="s">
        <v>56</v>
      </c>
    </row>
    <row r="6" spans="1:16" x14ac:dyDescent="0.25">
      <c r="A6" s="1" t="s">
        <v>17</v>
      </c>
      <c r="E6" s="1" t="s">
        <v>52</v>
      </c>
      <c r="F6" s="2" t="s">
        <v>80</v>
      </c>
      <c r="H6" s="1" t="s">
        <v>57</v>
      </c>
    </row>
    <row r="7" spans="1:16" x14ac:dyDescent="0.25">
      <c r="A7" s="1" t="s">
        <v>46</v>
      </c>
    </row>
    <row r="8" spans="1:16" x14ac:dyDescent="0.25">
      <c r="A8" s="1" t="s">
        <v>18</v>
      </c>
      <c r="B8" s="1">
        <v>14</v>
      </c>
    </row>
    <row r="10" spans="1:16" x14ac:dyDescent="0.25">
      <c r="A10" s="1" t="s">
        <v>59</v>
      </c>
      <c r="B10" s="1" t="s">
        <v>60</v>
      </c>
      <c r="C10" s="1" t="s">
        <v>19</v>
      </c>
      <c r="D10" s="1" t="s">
        <v>20</v>
      </c>
      <c r="E10" s="1" t="s">
        <v>21</v>
      </c>
      <c r="F10" s="1" t="s">
        <v>22</v>
      </c>
      <c r="G10" s="1" t="s">
        <v>23</v>
      </c>
      <c r="H10" s="1" t="s">
        <v>24</v>
      </c>
      <c r="I10" s="1" t="s">
        <v>25</v>
      </c>
      <c r="J10" s="1" t="s">
        <v>26</v>
      </c>
      <c r="K10" s="1" t="s">
        <v>27</v>
      </c>
      <c r="L10" s="1" t="s">
        <v>14</v>
      </c>
      <c r="M10" s="1" t="s">
        <v>28</v>
      </c>
      <c r="N10" s="1" t="s">
        <v>29</v>
      </c>
      <c r="O10" s="1" t="s">
        <v>30</v>
      </c>
      <c r="P10" s="1" t="s">
        <v>61</v>
      </c>
    </row>
    <row r="11" spans="1:16" x14ac:dyDescent="0.25">
      <c r="A11" s="1">
        <f>'Decision Tree'!$B$32</f>
        <v>1754</v>
      </c>
      <c r="B11" s="1" t="str">
        <f>B1</f>
        <v>Purchasing sugar</v>
      </c>
      <c r="C11" s="1">
        <v>0</v>
      </c>
      <c r="J11" s="1">
        <f>'Decision Tree'!$A$32</f>
        <v>0</v>
      </c>
      <c r="K11" s="1">
        <f>'Decision Tree'!$A$31</f>
        <v>0</v>
      </c>
      <c r="L11" s="1" t="s">
        <v>35</v>
      </c>
      <c r="M11" s="1">
        <v>0</v>
      </c>
      <c r="O11" s="1" t="str">
        <f>'Decision Tree'!$B$31</f>
        <v>Decision</v>
      </c>
    </row>
    <row r="12" spans="1:16" x14ac:dyDescent="0.25">
      <c r="A12" s="1">
        <f>'Decision Tree'!$C$22</f>
        <v>1754</v>
      </c>
      <c r="B12" s="1" t="s">
        <v>36</v>
      </c>
      <c r="C12" s="1">
        <v>0</v>
      </c>
      <c r="I12" s="1" t="s">
        <v>33</v>
      </c>
      <c r="J12" s="1">
        <f>'Decision Tree'!$B$22</f>
        <v>0</v>
      </c>
      <c r="L12" s="1" t="s">
        <v>41</v>
      </c>
      <c r="M12" s="1">
        <v>0</v>
      </c>
      <c r="O12" s="1" t="str">
        <f>'Decision Tree'!$C$21</f>
        <v>Future price</v>
      </c>
    </row>
    <row r="13" spans="1:16" x14ac:dyDescent="0.25">
      <c r="A13" s="1">
        <f>'Decision Tree'!$C$36</f>
        <v>1792.9999999999998</v>
      </c>
      <c r="B13" s="1" t="s">
        <v>37</v>
      </c>
      <c r="C13" s="1">
        <v>0</v>
      </c>
      <c r="I13" s="1" t="s">
        <v>33</v>
      </c>
      <c r="J13" s="1">
        <f>'Decision Tree'!$B$36</f>
        <v>0</v>
      </c>
      <c r="L13" s="1" t="s">
        <v>87</v>
      </c>
      <c r="M13" s="1">
        <v>0</v>
      </c>
      <c r="O13" s="1" t="str">
        <f>'Decision Tree'!$C$35</f>
        <v>Future price</v>
      </c>
      <c r="P13" s="1" t="b">
        <v>0</v>
      </c>
    </row>
    <row r="14" spans="1:16" x14ac:dyDescent="0.25">
      <c r="A14" s="1">
        <f>'Decision Tree'!$C$46</f>
        <v>1812</v>
      </c>
      <c r="B14" s="1" t="s">
        <v>38</v>
      </c>
      <c r="C14" s="1">
        <v>0</v>
      </c>
      <c r="H14" s="1" t="s">
        <v>33</v>
      </c>
      <c r="I14" s="1" t="s">
        <v>33</v>
      </c>
      <c r="J14" s="1">
        <f>'Decision Tree'!$B$46</f>
        <v>1812</v>
      </c>
      <c r="L14" s="1" t="s">
        <v>34</v>
      </c>
      <c r="M14" s="1">
        <v>0</v>
      </c>
    </row>
    <row r="15" spans="1:16" x14ac:dyDescent="0.25">
      <c r="A15" s="1">
        <f>'Decision Tree'!$D$20</f>
        <v>1560</v>
      </c>
      <c r="B15" s="31" t="s">
        <v>82</v>
      </c>
      <c r="C15" s="1">
        <v>0</v>
      </c>
      <c r="H15" s="1" t="s">
        <v>33</v>
      </c>
      <c r="I15" s="1" t="s">
        <v>33</v>
      </c>
      <c r="J15" s="1">
        <f>'Decision Tree'!$C$20</f>
        <v>1560</v>
      </c>
      <c r="K15" s="1">
        <f>'Decision Tree'!$C$19</f>
        <v>0.05</v>
      </c>
      <c r="L15" s="1" t="s">
        <v>40</v>
      </c>
      <c r="M15" s="2" t="s">
        <v>81</v>
      </c>
      <c r="P15" s="1" t="b">
        <v>0</v>
      </c>
    </row>
    <row r="16" spans="1:16" x14ac:dyDescent="0.25">
      <c r="A16" s="1">
        <f>'Decision Tree'!$D$24</f>
        <v>1660</v>
      </c>
      <c r="B16" s="31" t="s">
        <v>83</v>
      </c>
      <c r="C16" s="1">
        <v>0</v>
      </c>
      <c r="H16" s="1" t="s">
        <v>33</v>
      </c>
      <c r="I16" s="1" t="s">
        <v>33</v>
      </c>
      <c r="J16" s="1">
        <f>'Decision Tree'!$C$24</f>
        <v>1660</v>
      </c>
      <c r="K16" s="1">
        <f>'Decision Tree'!$C$23</f>
        <v>0.25</v>
      </c>
      <c r="L16" s="1" t="s">
        <v>40</v>
      </c>
      <c r="M16" s="2" t="s">
        <v>81</v>
      </c>
      <c r="P16" s="1" t="b">
        <v>0</v>
      </c>
    </row>
    <row r="17" spans="1:16" x14ac:dyDescent="0.25">
      <c r="A17" s="1">
        <f>'Decision Tree'!$D$26</f>
        <v>1739.9999999999998</v>
      </c>
      <c r="B17" s="31" t="s">
        <v>84</v>
      </c>
      <c r="C17" s="1">
        <v>0</v>
      </c>
      <c r="H17" s="1" t="s">
        <v>33</v>
      </c>
      <c r="I17" s="1" t="s">
        <v>33</v>
      </c>
      <c r="J17" s="1">
        <f>'Decision Tree'!$C$26</f>
        <v>1739.9999999999998</v>
      </c>
      <c r="K17" s="1">
        <f>'Decision Tree'!$C$25</f>
        <v>0.35</v>
      </c>
      <c r="L17" s="1" t="s">
        <v>40</v>
      </c>
      <c r="M17" s="2" t="s">
        <v>81</v>
      </c>
      <c r="P17" s="1" t="b">
        <v>0</v>
      </c>
    </row>
    <row r="18" spans="1:16" x14ac:dyDescent="0.25">
      <c r="A18" s="1">
        <f>'Decision Tree'!$D$28</f>
        <v>1820</v>
      </c>
      <c r="B18" s="31" t="s">
        <v>85</v>
      </c>
      <c r="C18" s="1">
        <v>0</v>
      </c>
      <c r="H18" s="1" t="s">
        <v>33</v>
      </c>
      <c r="I18" s="1" t="s">
        <v>33</v>
      </c>
      <c r="J18" s="1">
        <f>'Decision Tree'!$C$28</f>
        <v>1820</v>
      </c>
      <c r="K18" s="1">
        <f>'Decision Tree'!$C$27</f>
        <v>0.2</v>
      </c>
      <c r="L18" s="1" t="s">
        <v>40</v>
      </c>
      <c r="M18" s="2" t="s">
        <v>81</v>
      </c>
      <c r="P18" s="1" t="b">
        <v>0</v>
      </c>
    </row>
    <row r="19" spans="1:16" x14ac:dyDescent="0.25">
      <c r="A19" s="1">
        <f>'Decision Tree'!$D$30</f>
        <v>1920</v>
      </c>
      <c r="B19" s="31" t="s">
        <v>86</v>
      </c>
      <c r="C19" s="1">
        <v>0</v>
      </c>
      <c r="H19" s="1" t="s">
        <v>33</v>
      </c>
      <c r="I19" s="1" t="s">
        <v>33</v>
      </c>
      <c r="J19" s="1">
        <f>'Decision Tree'!$C$30</f>
        <v>1920</v>
      </c>
      <c r="K19" s="1">
        <f>'Decision Tree'!$C$29</f>
        <v>0.15</v>
      </c>
      <c r="L19" s="1" t="s">
        <v>40</v>
      </c>
      <c r="M19" s="2" t="s">
        <v>81</v>
      </c>
      <c r="P19" s="1" t="b">
        <v>0</v>
      </c>
    </row>
    <row r="20" spans="1:16" x14ac:dyDescent="0.25">
      <c r="A20" s="1">
        <f>'Decision Tree'!$D$34</f>
        <v>1696</v>
      </c>
      <c r="B20" s="2" t="s">
        <v>82</v>
      </c>
      <c r="C20" s="1">
        <v>0</v>
      </c>
      <c r="H20" s="1" t="s">
        <v>33</v>
      </c>
      <c r="I20" s="1" t="s">
        <v>33</v>
      </c>
      <c r="J20" s="1">
        <f>'Decision Tree'!$C$34</f>
        <v>1696</v>
      </c>
      <c r="K20" s="1">
        <f>'Decision Tree'!$C$33</f>
        <v>0.05</v>
      </c>
      <c r="L20" s="1" t="s">
        <v>42</v>
      </c>
      <c r="M20" s="2" t="s">
        <v>81</v>
      </c>
      <c r="P20" s="1" t="b">
        <v>0</v>
      </c>
    </row>
    <row r="21" spans="1:16" x14ac:dyDescent="0.25">
      <c r="A21" s="1">
        <f>'Decision Tree'!$D$38</f>
        <v>1746</v>
      </c>
      <c r="B21" s="2" t="s">
        <v>83</v>
      </c>
      <c r="C21" s="1">
        <v>0</v>
      </c>
      <c r="H21" s="1" t="s">
        <v>33</v>
      </c>
      <c r="I21" s="1" t="s">
        <v>33</v>
      </c>
      <c r="J21" s="1">
        <f>'Decision Tree'!$C$38</f>
        <v>1746</v>
      </c>
      <c r="K21" s="1">
        <f>'Decision Tree'!$C$37</f>
        <v>0.25</v>
      </c>
      <c r="L21" s="1" t="s">
        <v>42</v>
      </c>
      <c r="M21" s="2" t="s">
        <v>81</v>
      </c>
      <c r="P21" s="1" t="b">
        <v>0</v>
      </c>
    </row>
    <row r="22" spans="1:16" x14ac:dyDescent="0.25">
      <c r="A22" s="1">
        <f>'Decision Tree'!$D$40</f>
        <v>1785.9999999999998</v>
      </c>
      <c r="B22" s="2" t="s">
        <v>84</v>
      </c>
      <c r="C22" s="1">
        <v>0</v>
      </c>
      <c r="H22" s="1" t="s">
        <v>33</v>
      </c>
      <c r="I22" s="1" t="s">
        <v>33</v>
      </c>
      <c r="J22" s="1">
        <f>'Decision Tree'!$C$40</f>
        <v>1785.9999999999998</v>
      </c>
      <c r="K22" s="1">
        <f>'Decision Tree'!$C$39</f>
        <v>0.35</v>
      </c>
      <c r="L22" s="1" t="s">
        <v>42</v>
      </c>
      <c r="M22" s="2" t="s">
        <v>81</v>
      </c>
      <c r="P22" s="1" t="b">
        <v>0</v>
      </c>
    </row>
    <row r="23" spans="1:16" x14ac:dyDescent="0.25">
      <c r="A23" s="1">
        <f>'Decision Tree'!$D$42</f>
        <v>1825.9999999999998</v>
      </c>
      <c r="B23" s="2" t="s">
        <v>85</v>
      </c>
      <c r="C23" s="1">
        <v>0</v>
      </c>
      <c r="H23" s="1" t="s">
        <v>33</v>
      </c>
      <c r="I23" s="1" t="s">
        <v>33</v>
      </c>
      <c r="J23" s="1">
        <f>'Decision Tree'!$C$42</f>
        <v>1825.9999999999998</v>
      </c>
      <c r="K23" s="1">
        <f>'Decision Tree'!$C$41</f>
        <v>0.2</v>
      </c>
      <c r="L23" s="1" t="s">
        <v>42</v>
      </c>
      <c r="M23" s="2" t="s">
        <v>81</v>
      </c>
      <c r="P23" s="1" t="b">
        <v>0</v>
      </c>
    </row>
    <row r="24" spans="1:16" x14ac:dyDescent="0.25">
      <c r="A24" s="1">
        <f>'Decision Tree'!$D$44</f>
        <v>1875.9999999999998</v>
      </c>
      <c r="B24" s="2" t="s">
        <v>86</v>
      </c>
      <c r="C24" s="1">
        <v>0</v>
      </c>
      <c r="H24" s="1" t="s">
        <v>33</v>
      </c>
      <c r="I24" s="1" t="s">
        <v>33</v>
      </c>
      <c r="J24" s="1">
        <f>'Decision Tree'!$C$44</f>
        <v>1875.9999999999998</v>
      </c>
      <c r="K24" s="1">
        <f>'Decision Tree'!$C$43</f>
        <v>0.15</v>
      </c>
      <c r="L24" s="1" t="s">
        <v>42</v>
      </c>
      <c r="M24" s="2" t="s">
        <v>81</v>
      </c>
      <c r="P24" s="1" t="b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3"/>
  <sheetViews>
    <sheetView workbookViewId="0"/>
  </sheetViews>
  <sheetFormatPr defaultRowHeight="15" x14ac:dyDescent="0.25"/>
  <cols>
    <col min="1" max="16384" width="9.140625" style="3"/>
  </cols>
  <sheetData>
    <row r="1" spans="1:9" x14ac:dyDescent="0.25">
      <c r="A1" s="3">
        <v>3</v>
      </c>
      <c r="B1" s="3">
        <v>1</v>
      </c>
      <c r="C1" s="3">
        <f>'Decision Tree'!$B$32</f>
        <v>1754</v>
      </c>
    </row>
    <row r="11" spans="1:9" x14ac:dyDescent="0.25">
      <c r="A11" s="3" t="s">
        <v>43</v>
      </c>
      <c r="B11" s="3">
        <f>'Decision Tree'!$B$4</f>
        <v>8.5099999999999995E-2</v>
      </c>
      <c r="C11" s="3">
        <v>-10</v>
      </c>
      <c r="D11" s="3">
        <v>-1</v>
      </c>
      <c r="E11" s="3">
        <v>10</v>
      </c>
      <c r="F11" s="3">
        <v>-1</v>
      </c>
      <c r="G11" s="3">
        <v>10</v>
      </c>
      <c r="H11" s="3">
        <v>0</v>
      </c>
      <c r="I11" s="3">
        <v>8.5099999999999995E-2</v>
      </c>
    </row>
    <row r="12" spans="1:9" x14ac:dyDescent="0.25">
      <c r="A12" s="3" t="s">
        <v>44</v>
      </c>
      <c r="B12" s="4">
        <f>'Decision Tree'!$B$5</f>
        <v>65</v>
      </c>
      <c r="C12" s="3">
        <v>-10</v>
      </c>
      <c r="D12" s="3">
        <v>-1</v>
      </c>
      <c r="E12" s="3">
        <v>10</v>
      </c>
      <c r="F12" s="3">
        <v>-1</v>
      </c>
      <c r="G12" s="3">
        <v>10</v>
      </c>
      <c r="H12" s="3">
        <v>0</v>
      </c>
      <c r="I12" s="3">
        <v>65</v>
      </c>
    </row>
    <row r="13" spans="1:9" x14ac:dyDescent="0.25">
      <c r="A13" s="3" t="s">
        <v>45</v>
      </c>
      <c r="B13" s="4">
        <f>'Decision Tree'!$B$6</f>
        <v>110</v>
      </c>
      <c r="C13" s="3">
        <v>-10</v>
      </c>
      <c r="D13" s="3">
        <v>-1</v>
      </c>
      <c r="E13" s="3">
        <v>10</v>
      </c>
      <c r="F13" s="3">
        <v>-1</v>
      </c>
      <c r="G13" s="3">
        <v>10</v>
      </c>
      <c r="H13" s="3">
        <v>0</v>
      </c>
      <c r="I13" s="3">
        <v>110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46"/>
  <sheetViews>
    <sheetView tabSelected="1" zoomScaleNormal="100" workbookViewId="0"/>
  </sheetViews>
  <sheetFormatPr defaultRowHeight="15" x14ac:dyDescent="0.25"/>
  <cols>
    <col min="1" max="1" width="67.140625" style="3" customWidth="1"/>
    <col min="2" max="2" width="28.7109375" style="3" customWidth="1"/>
    <col min="3" max="3" width="23.140625" style="3" customWidth="1"/>
    <col min="4" max="4" width="16.7109375" style="3" customWidth="1"/>
    <col min="5" max="6" width="11.140625" style="3" customWidth="1"/>
    <col min="7" max="16384" width="9.140625" style="3"/>
  </cols>
  <sheetData>
    <row r="1" spans="1:6" x14ac:dyDescent="0.25">
      <c r="A1" s="5" t="s">
        <v>0</v>
      </c>
    </row>
    <row r="3" spans="1:6" x14ac:dyDescent="0.25">
      <c r="A3" s="5" t="s">
        <v>1</v>
      </c>
    </row>
    <row r="4" spans="1:6" x14ac:dyDescent="0.25">
      <c r="A4" s="1" t="s">
        <v>7</v>
      </c>
      <c r="B4" s="6">
        <v>8.5099999999999995E-2</v>
      </c>
    </row>
    <row r="5" spans="1:6" x14ac:dyDescent="0.25">
      <c r="A5" s="3" t="s">
        <v>2</v>
      </c>
      <c r="B5" s="7">
        <v>65</v>
      </c>
    </row>
    <row r="6" spans="1:6" x14ac:dyDescent="0.25">
      <c r="A6" s="3" t="s">
        <v>3</v>
      </c>
      <c r="B6" s="7">
        <v>110</v>
      </c>
    </row>
    <row r="8" spans="1:6" x14ac:dyDescent="0.25">
      <c r="A8" s="3" t="s">
        <v>4</v>
      </c>
    </row>
    <row r="9" spans="1:6" x14ac:dyDescent="0.25">
      <c r="A9" s="3" t="s">
        <v>5</v>
      </c>
      <c r="B9" s="8">
        <v>7.8E-2</v>
      </c>
      <c r="C9" s="8">
        <v>8.3000000000000004E-2</v>
      </c>
      <c r="D9" s="8">
        <v>8.6999999999999994E-2</v>
      </c>
      <c r="E9" s="8">
        <v>9.0999999999999998E-2</v>
      </c>
      <c r="F9" s="8">
        <v>9.6000000000000002E-2</v>
      </c>
    </row>
    <row r="10" spans="1:6" x14ac:dyDescent="0.25">
      <c r="A10" s="3" t="s">
        <v>6</v>
      </c>
      <c r="B10" s="9">
        <v>0.05</v>
      </c>
      <c r="C10" s="9">
        <v>0.25</v>
      </c>
      <c r="D10" s="9">
        <v>0.35</v>
      </c>
      <c r="E10" s="9">
        <v>0.2</v>
      </c>
      <c r="F10" s="9">
        <v>0.15</v>
      </c>
    </row>
    <row r="12" spans="1:6" x14ac:dyDescent="0.25">
      <c r="A12" s="5" t="s">
        <v>94</v>
      </c>
      <c r="B12" s="57" t="s">
        <v>11</v>
      </c>
      <c r="C12" s="57"/>
      <c r="D12" s="57"/>
      <c r="E12" s="57"/>
      <c r="F12" s="57"/>
    </row>
    <row r="13" spans="1:6" x14ac:dyDescent="0.25">
      <c r="B13" s="10">
        <v>7.8E-2</v>
      </c>
      <c r="C13" s="10">
        <v>8.3000000000000004E-2</v>
      </c>
      <c r="D13" s="10">
        <v>8.6999999999999994E-2</v>
      </c>
      <c r="E13" s="10">
        <v>9.0999999999999998E-2</v>
      </c>
      <c r="F13" s="10">
        <v>9.6000000000000002E-2</v>
      </c>
    </row>
    <row r="14" spans="1:6" x14ac:dyDescent="0.25">
      <c r="A14" s="3" t="s">
        <v>10</v>
      </c>
      <c r="B14" s="11">
        <f>10*2000*B13</f>
        <v>1560</v>
      </c>
      <c r="C14" s="12">
        <f>10*2000*C13</f>
        <v>1660</v>
      </c>
      <c r="D14" s="12">
        <f>10*2000*D13</f>
        <v>1739.9999999999998</v>
      </c>
      <c r="E14" s="12">
        <f>10*2000*E13</f>
        <v>1820</v>
      </c>
      <c r="F14" s="13">
        <f>10*2000*F13</f>
        <v>1920</v>
      </c>
    </row>
    <row r="15" spans="1:6" x14ac:dyDescent="0.25">
      <c r="A15" s="3" t="s">
        <v>9</v>
      </c>
      <c r="B15" s="14">
        <f>5*2000*($B$4+B13)+$B$5</f>
        <v>1696</v>
      </c>
      <c r="C15" s="15">
        <f>5*2000*($B$4+C13)+$B$5</f>
        <v>1746</v>
      </c>
      <c r="D15" s="15">
        <f>5*2000*($B$4+D13)+$B$5</f>
        <v>1785.9999999999998</v>
      </c>
      <c r="E15" s="15">
        <f>5*2000*($B$4+E13)+$B$5</f>
        <v>1825.9999999999998</v>
      </c>
      <c r="F15" s="16">
        <f>5*2000*($B$4+F13)+$B$5</f>
        <v>1875.9999999999998</v>
      </c>
    </row>
    <row r="16" spans="1:6" x14ac:dyDescent="0.25">
      <c r="A16" s="3" t="s">
        <v>8</v>
      </c>
      <c r="B16" s="17">
        <f>10*2000*$B$4+$B$6</f>
        <v>1812</v>
      </c>
      <c r="C16" s="18">
        <f>10*2000*$B$4+$B$6</f>
        <v>1812</v>
      </c>
      <c r="D16" s="18">
        <f>10*2000*$B$4+$B$6</f>
        <v>1812</v>
      </c>
      <c r="E16" s="18">
        <f>10*2000*$B$4+$B$6</f>
        <v>1812</v>
      </c>
      <c r="F16" s="19">
        <f>10*2000*$B$4+$B$6</f>
        <v>1812</v>
      </c>
    </row>
    <row r="18" spans="1:4" x14ac:dyDescent="0.25">
      <c r="A18" s="5" t="s">
        <v>95</v>
      </c>
    </row>
    <row r="19" spans="1:4" customFormat="1" ht="15" customHeight="1" x14ac:dyDescent="0.25">
      <c r="C19" s="32">
        <f>$B$10</f>
        <v>0.05</v>
      </c>
      <c r="D19" s="28">
        <f>_xll.PTreeNodeProbability(treeCalc_1!$F$2,5)</f>
        <v>0.05</v>
      </c>
    </row>
    <row r="20" spans="1:4" customFormat="1" ht="15" customHeight="1" x14ac:dyDescent="0.25">
      <c r="C20" s="33">
        <f>B14</f>
        <v>1560</v>
      </c>
      <c r="D20" s="28">
        <f>_xll.PTreeNodeValue(treeCalc_1!$F$2,5)</f>
        <v>1560</v>
      </c>
    </row>
    <row r="21" spans="1:4" x14ac:dyDescent="0.25">
      <c r="A21" s="5"/>
      <c r="B21" s="21" t="b">
        <f>_xll.PTreeNodeDecision(treeCalc_1!$F$2,2)</f>
        <v>1</v>
      </c>
      <c r="C21" s="30" t="s">
        <v>39</v>
      </c>
      <c r="D21" s="27"/>
    </row>
    <row r="22" spans="1:4" x14ac:dyDescent="0.25">
      <c r="A22" s="5"/>
      <c r="B22" s="20">
        <v>0</v>
      </c>
      <c r="C22" s="29">
        <f>_xll.PTreeNodeValue(treeCalc_1!$F$2,2)</f>
        <v>1754</v>
      </c>
      <c r="D22" s="27"/>
    </row>
    <row r="23" spans="1:4" customFormat="1" ht="15" customHeight="1" x14ac:dyDescent="0.25">
      <c r="C23" s="32">
        <f>$C$10</f>
        <v>0.25</v>
      </c>
      <c r="D23" s="28">
        <f>_xll.PTreeNodeProbability(treeCalc_1!$F$2,6)</f>
        <v>0.25</v>
      </c>
    </row>
    <row r="24" spans="1:4" customFormat="1" ht="15" customHeight="1" x14ac:dyDescent="0.25">
      <c r="C24" s="33">
        <f>C14</f>
        <v>1660</v>
      </c>
      <c r="D24" s="28">
        <f>_xll.PTreeNodeValue(treeCalc_1!$F$2,6)</f>
        <v>1660</v>
      </c>
    </row>
    <row r="25" spans="1:4" customFormat="1" ht="15" customHeight="1" x14ac:dyDescent="0.25">
      <c r="C25" s="32">
        <f>$D$10</f>
        <v>0.35</v>
      </c>
      <c r="D25" s="28">
        <f>_xll.PTreeNodeProbability(treeCalc_1!$F$2,7)</f>
        <v>0.35</v>
      </c>
    </row>
    <row r="26" spans="1:4" customFormat="1" ht="15" customHeight="1" x14ac:dyDescent="0.25">
      <c r="C26" s="33">
        <f>D14</f>
        <v>1739.9999999999998</v>
      </c>
      <c r="D26" s="28">
        <f>_xll.PTreeNodeValue(treeCalc_1!$F$2,7)</f>
        <v>1739.9999999999998</v>
      </c>
    </row>
    <row r="27" spans="1:4" customFormat="1" ht="15" customHeight="1" x14ac:dyDescent="0.25">
      <c r="C27" s="32">
        <f>$E$10</f>
        <v>0.2</v>
      </c>
      <c r="D27" s="28">
        <f>_xll.PTreeNodeProbability(treeCalc_1!$F$2,8)</f>
        <v>0.2</v>
      </c>
    </row>
    <row r="28" spans="1:4" customFormat="1" ht="15" customHeight="1" x14ac:dyDescent="0.25">
      <c r="C28" s="33">
        <f>E14</f>
        <v>1820</v>
      </c>
      <c r="D28" s="28">
        <f>_xll.PTreeNodeValue(treeCalc_1!$F$2,8)</f>
        <v>1820</v>
      </c>
    </row>
    <row r="29" spans="1:4" customFormat="1" ht="15" customHeight="1" x14ac:dyDescent="0.25">
      <c r="C29" s="32">
        <f>$F$10</f>
        <v>0.15</v>
      </c>
      <c r="D29" s="28">
        <f>_xll.PTreeNodeProbability(treeCalc_1!$F$2,9)</f>
        <v>0.15</v>
      </c>
    </row>
    <row r="30" spans="1:4" customFormat="1" ht="15" customHeight="1" x14ac:dyDescent="0.25">
      <c r="C30" s="33">
        <f>F14</f>
        <v>1920</v>
      </c>
      <c r="D30" s="28">
        <f>_xll.PTreeNodeValue(treeCalc_1!$F$2,9)</f>
        <v>1920</v>
      </c>
    </row>
    <row r="31" spans="1:4" x14ac:dyDescent="0.25">
      <c r="A31" s="26"/>
      <c r="B31" s="24" t="s">
        <v>32</v>
      </c>
      <c r="C31" s="27"/>
      <c r="D31" s="27"/>
    </row>
    <row r="32" spans="1:4" x14ac:dyDescent="0.25">
      <c r="A32" s="26"/>
      <c r="B32" s="25">
        <f>_xll.PTreeNodeValue(treeCalc_1!$F$2,1)</f>
        <v>1754</v>
      </c>
      <c r="C32" s="27"/>
      <c r="D32" s="27"/>
    </row>
    <row r="33" spans="1:4" customFormat="1" ht="15" customHeight="1" x14ac:dyDescent="0.25">
      <c r="C33" s="32">
        <f>$B$10</f>
        <v>0.05</v>
      </c>
      <c r="D33" s="28">
        <f>_xll.PTreeNodeProbability(treeCalc_1!$F$2,10)</f>
        <v>0</v>
      </c>
    </row>
    <row r="34" spans="1:4" customFormat="1" ht="15" customHeight="1" x14ac:dyDescent="0.25">
      <c r="C34" s="33">
        <f>B15</f>
        <v>1696</v>
      </c>
      <c r="D34" s="28">
        <f>_xll.PTreeNodeValue(treeCalc_1!$F$2,10)</f>
        <v>1696</v>
      </c>
    </row>
    <row r="35" spans="1:4" ht="15" customHeight="1" x14ac:dyDescent="0.25">
      <c r="A35" s="5"/>
      <c r="B35" s="21" t="b">
        <f>_xll.PTreeNodeDecision(treeCalc_1!$F$2,3)</f>
        <v>0</v>
      </c>
      <c r="C35" s="30" t="s">
        <v>39</v>
      </c>
      <c r="D35" s="27"/>
    </row>
    <row r="36" spans="1:4" ht="15" customHeight="1" x14ac:dyDescent="0.25">
      <c r="A36" s="5"/>
      <c r="B36" s="20">
        <v>0</v>
      </c>
      <c r="C36" s="29">
        <f>_xll.PTreeNodeValue(treeCalc_1!$F$2,3)</f>
        <v>1792.9999999999998</v>
      </c>
      <c r="D36" s="27"/>
    </row>
    <row r="37" spans="1:4" customFormat="1" ht="15" customHeight="1" x14ac:dyDescent="0.25">
      <c r="C37" s="32">
        <f>$C$10</f>
        <v>0.25</v>
      </c>
      <c r="D37" s="28">
        <f>_xll.PTreeNodeProbability(treeCalc_1!$F$2,11)</f>
        <v>0</v>
      </c>
    </row>
    <row r="38" spans="1:4" customFormat="1" ht="15" customHeight="1" x14ac:dyDescent="0.25">
      <c r="C38" s="33">
        <f>C15</f>
        <v>1746</v>
      </c>
      <c r="D38" s="28">
        <f>_xll.PTreeNodeValue(treeCalc_1!$F$2,11)</f>
        <v>1746</v>
      </c>
    </row>
    <row r="39" spans="1:4" customFormat="1" ht="15" customHeight="1" x14ac:dyDescent="0.25">
      <c r="C39" s="32">
        <f>$D$10</f>
        <v>0.35</v>
      </c>
      <c r="D39" s="28">
        <f>_xll.PTreeNodeProbability(treeCalc_1!$F$2,12)</f>
        <v>0</v>
      </c>
    </row>
    <row r="40" spans="1:4" customFormat="1" ht="15" customHeight="1" x14ac:dyDescent="0.25">
      <c r="C40" s="33">
        <f>D15</f>
        <v>1785.9999999999998</v>
      </c>
      <c r="D40" s="28">
        <f>_xll.PTreeNodeValue(treeCalc_1!$F$2,12)</f>
        <v>1785.9999999999998</v>
      </c>
    </row>
    <row r="41" spans="1:4" customFormat="1" ht="15" customHeight="1" x14ac:dyDescent="0.25">
      <c r="C41" s="32">
        <f>$E$10</f>
        <v>0.2</v>
      </c>
      <c r="D41" s="28">
        <f>_xll.PTreeNodeProbability(treeCalc_1!$F$2,13)</f>
        <v>0</v>
      </c>
    </row>
    <row r="42" spans="1:4" customFormat="1" ht="15" customHeight="1" x14ac:dyDescent="0.25">
      <c r="C42" s="33">
        <f>E15</f>
        <v>1825.9999999999998</v>
      </c>
      <c r="D42" s="28">
        <f>_xll.PTreeNodeValue(treeCalc_1!$F$2,13)</f>
        <v>1825.9999999999998</v>
      </c>
    </row>
    <row r="43" spans="1:4" customFormat="1" ht="15" customHeight="1" x14ac:dyDescent="0.25">
      <c r="C43" s="32">
        <f>$F$10</f>
        <v>0.15</v>
      </c>
      <c r="D43" s="28">
        <f>_xll.PTreeNodeProbability(treeCalc_1!$F$2,14)</f>
        <v>0</v>
      </c>
    </row>
    <row r="44" spans="1:4" customFormat="1" ht="15" customHeight="1" x14ac:dyDescent="0.25">
      <c r="C44" s="33">
        <f>F15</f>
        <v>1875.9999999999998</v>
      </c>
      <c r="D44" s="28">
        <f>_xll.PTreeNodeValue(treeCalc_1!$F$2,14)</f>
        <v>1875.9999999999998</v>
      </c>
    </row>
    <row r="45" spans="1:4" x14ac:dyDescent="0.25">
      <c r="A45" s="5"/>
      <c r="B45" s="23" t="b">
        <f>_xll.PTreeNodeDecision(treeCalc_1!$F$2,4)</f>
        <v>0</v>
      </c>
      <c r="C45" s="22">
        <f>_xll.PTreeNodeProbability(treeCalc_1!$F$2,4)</f>
        <v>0</v>
      </c>
      <c r="D45" s="27"/>
    </row>
    <row r="46" spans="1:4" x14ac:dyDescent="0.25">
      <c r="A46" s="5"/>
      <c r="B46" s="20">
        <f>B16</f>
        <v>1812</v>
      </c>
      <c r="C46" s="22">
        <f>_xll.PTreeNodeValue(treeCalc_1!$F$2,4)</f>
        <v>1812</v>
      </c>
      <c r="D46" s="27"/>
    </row>
  </sheetData>
  <mergeCells count="1">
    <mergeCell ref="B12:F12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workbookViewId="0"/>
  </sheetViews>
  <sheetFormatPr defaultRowHeight="15" x14ac:dyDescent="0.25"/>
  <cols>
    <col min="1" max="1" width="0.28515625" customWidth="1"/>
    <col min="2" max="2" width="3.42578125" customWidth="1"/>
    <col min="3" max="3" width="6.5703125" customWidth="1"/>
    <col min="5" max="5" width="8.85546875" customWidth="1"/>
    <col min="6" max="6" width="9" customWidth="1"/>
    <col min="7" max="7" width="10.42578125" bestFit="1" customWidth="1"/>
    <col min="8" max="8" width="8.28515625" customWidth="1"/>
    <col min="9" max="9" width="10.42578125" bestFit="1" customWidth="1"/>
    <col min="10" max="10" width="8.7109375" customWidth="1"/>
  </cols>
  <sheetData>
    <row r="1" spans="2:2" s="34" customFormat="1" ht="18" x14ac:dyDescent="0.25">
      <c r="B1" s="37" t="s">
        <v>65</v>
      </c>
    </row>
    <row r="2" spans="2:2" s="35" customFormat="1" ht="10.5" x14ac:dyDescent="0.15">
      <c r="B2" s="38" t="s">
        <v>88</v>
      </c>
    </row>
    <row r="3" spans="2:2" s="35" customFormat="1" ht="10.5" x14ac:dyDescent="0.15">
      <c r="B3" s="38" t="s">
        <v>89</v>
      </c>
    </row>
    <row r="4" spans="2:2" s="35" customFormat="1" ht="10.5" x14ac:dyDescent="0.15">
      <c r="B4" s="38" t="s">
        <v>90</v>
      </c>
    </row>
    <row r="5" spans="2:2" s="36" customFormat="1" ht="10.5" x14ac:dyDescent="0.15">
      <c r="B5" s="39" t="s">
        <v>91</v>
      </c>
    </row>
    <row r="28" spans="2:10" ht="15.75" thickBot="1" x14ac:dyDescent="0.3"/>
    <row r="29" spans="2:10" ht="15.75" thickBot="1" x14ac:dyDescent="0.3">
      <c r="B29" s="58" t="s">
        <v>66</v>
      </c>
      <c r="C29" s="59"/>
      <c r="D29" s="59"/>
      <c r="E29" s="59"/>
      <c r="F29" s="59"/>
      <c r="G29" s="59"/>
      <c r="H29" s="59"/>
      <c r="I29" s="59"/>
      <c r="J29" s="60"/>
    </row>
    <row r="30" spans="2:10" x14ac:dyDescent="0.25">
      <c r="B30" s="42"/>
      <c r="C30" s="61" t="s">
        <v>77</v>
      </c>
      <c r="D30" s="62"/>
      <c r="E30" s="63" t="s">
        <v>36</v>
      </c>
      <c r="F30" s="62"/>
      <c r="G30" s="63" t="s">
        <v>37</v>
      </c>
      <c r="H30" s="62"/>
      <c r="I30" s="63" t="s">
        <v>38</v>
      </c>
      <c r="J30" s="64"/>
    </row>
    <row r="31" spans="2:10" x14ac:dyDescent="0.25">
      <c r="B31" s="43"/>
      <c r="C31" s="40" t="s">
        <v>78</v>
      </c>
      <c r="D31" s="50" t="s">
        <v>79</v>
      </c>
      <c r="E31" s="40" t="s">
        <v>78</v>
      </c>
      <c r="F31" s="50" t="s">
        <v>79</v>
      </c>
      <c r="G31" s="40" t="s">
        <v>78</v>
      </c>
      <c r="H31" s="50" t="s">
        <v>79</v>
      </c>
      <c r="I31" s="40" t="s">
        <v>78</v>
      </c>
      <c r="J31" s="41" t="s">
        <v>79</v>
      </c>
    </row>
    <row r="32" spans="2:10" x14ac:dyDescent="0.25">
      <c r="B32" s="44" t="s">
        <v>67</v>
      </c>
      <c r="C32" s="48">
        <v>6.3824999999999993E-2</v>
      </c>
      <c r="D32" s="51">
        <v>-0.25000000000000006</v>
      </c>
      <c r="E32" s="46">
        <v>1754</v>
      </c>
      <c r="F32" s="51">
        <v>0</v>
      </c>
      <c r="G32" s="46">
        <v>1580.2499999999998</v>
      </c>
      <c r="H32" s="51">
        <v>-9.9059293044469907E-2</v>
      </c>
      <c r="I32" s="46">
        <v>1386.4999999999998</v>
      </c>
      <c r="J32" s="53">
        <v>-0.20952109464082111</v>
      </c>
    </row>
    <row r="33" spans="2:10" x14ac:dyDescent="0.25">
      <c r="B33" s="44" t="s">
        <v>68</v>
      </c>
      <c r="C33" s="48">
        <v>6.8552777777777768E-2</v>
      </c>
      <c r="D33" s="51">
        <v>-0.1944444444444445</v>
      </c>
      <c r="E33" s="46">
        <v>1754</v>
      </c>
      <c r="F33" s="51">
        <v>0</v>
      </c>
      <c r="G33" s="46">
        <v>1627.5277777777776</v>
      </c>
      <c r="H33" s="51">
        <v>-7.210502977321688E-2</v>
      </c>
      <c r="I33" s="46">
        <v>1481.0555555555554</v>
      </c>
      <c r="J33" s="53">
        <v>-0.15561256809831503</v>
      </c>
    </row>
    <row r="34" spans="2:10" x14ac:dyDescent="0.25">
      <c r="B34" s="44" t="s">
        <v>69</v>
      </c>
      <c r="C34" s="48">
        <v>7.3280555555555543E-2</v>
      </c>
      <c r="D34" s="51">
        <v>-0.13888888888888898</v>
      </c>
      <c r="E34" s="46">
        <v>1754</v>
      </c>
      <c r="F34" s="51">
        <v>0</v>
      </c>
      <c r="G34" s="46">
        <v>1674.8055555555554</v>
      </c>
      <c r="H34" s="51">
        <v>-4.515076650196384E-2</v>
      </c>
      <c r="I34" s="46">
        <v>1575.6111111111109</v>
      </c>
      <c r="J34" s="53">
        <v>-0.10170404155580909</v>
      </c>
    </row>
    <row r="35" spans="2:10" x14ac:dyDescent="0.25">
      <c r="B35" s="44" t="s">
        <v>70</v>
      </c>
      <c r="C35" s="48">
        <v>7.8008333333333332E-2</v>
      </c>
      <c r="D35" s="51">
        <v>-8.3333333333333287E-2</v>
      </c>
      <c r="E35" s="46">
        <v>1754</v>
      </c>
      <c r="F35" s="51">
        <v>0</v>
      </c>
      <c r="G35" s="46">
        <v>1722.0833333333333</v>
      </c>
      <c r="H35" s="51">
        <v>-1.81965032307108E-2</v>
      </c>
      <c r="I35" s="46">
        <v>1670.1666666666667</v>
      </c>
      <c r="J35" s="53">
        <v>-4.7795515013302883E-2</v>
      </c>
    </row>
    <row r="36" spans="2:10" x14ac:dyDescent="0.25">
      <c r="B36" s="44" t="s">
        <v>71</v>
      </c>
      <c r="C36" s="48">
        <v>8.2736111111111107E-2</v>
      </c>
      <c r="D36" s="51">
        <v>-2.7777777777777766E-2</v>
      </c>
      <c r="E36" s="46">
        <v>1754</v>
      </c>
      <c r="F36" s="51">
        <v>0</v>
      </c>
      <c r="G36" s="46">
        <v>1769.3611111111109</v>
      </c>
      <c r="H36" s="51">
        <v>8.7577600405421095E-3</v>
      </c>
      <c r="I36" s="46">
        <v>1764.7222222222222</v>
      </c>
      <c r="J36" s="53">
        <v>6.1130115292030622E-3</v>
      </c>
    </row>
    <row r="37" spans="2:10" x14ac:dyDescent="0.25">
      <c r="B37" s="44" t="s">
        <v>72</v>
      </c>
      <c r="C37" s="48">
        <v>8.7463888888888883E-2</v>
      </c>
      <c r="D37" s="51">
        <v>2.7777777777777766E-2</v>
      </c>
      <c r="E37" s="46">
        <v>1754</v>
      </c>
      <c r="F37" s="51">
        <v>0</v>
      </c>
      <c r="G37" s="46">
        <v>1816.6388888888887</v>
      </c>
      <c r="H37" s="51">
        <v>3.5712023311795148E-2</v>
      </c>
      <c r="I37" s="46">
        <v>1859.2777777777776</v>
      </c>
      <c r="J37" s="53">
        <v>6.0021538071709006E-2</v>
      </c>
    </row>
    <row r="38" spans="2:10" x14ac:dyDescent="0.25">
      <c r="B38" s="44" t="s">
        <v>73</v>
      </c>
      <c r="C38" s="48">
        <v>9.2191666666666658E-2</v>
      </c>
      <c r="D38" s="51">
        <v>8.3333333333333287E-2</v>
      </c>
      <c r="E38" s="46">
        <v>1754</v>
      </c>
      <c r="F38" s="51">
        <v>0</v>
      </c>
      <c r="G38" s="46">
        <v>1863.9166666666665</v>
      </c>
      <c r="H38" s="51">
        <v>6.2666286583048181E-2</v>
      </c>
      <c r="I38" s="46">
        <v>1953.8333333333333</v>
      </c>
      <c r="J38" s="53">
        <v>0.11393006461421508</v>
      </c>
    </row>
    <row r="39" spans="2:10" x14ac:dyDescent="0.25">
      <c r="B39" s="44" t="s">
        <v>74</v>
      </c>
      <c r="C39" s="48">
        <v>9.6919444444444447E-2</v>
      </c>
      <c r="D39" s="51">
        <v>0.13888888888888898</v>
      </c>
      <c r="E39" s="46">
        <v>1754</v>
      </c>
      <c r="F39" s="51">
        <v>0</v>
      </c>
      <c r="G39" s="46">
        <v>1911.1944444444443</v>
      </c>
      <c r="H39" s="51">
        <v>8.9620549854301221E-2</v>
      </c>
      <c r="I39" s="46">
        <v>2048.3888888888887</v>
      </c>
      <c r="J39" s="53">
        <v>0.16783859115672103</v>
      </c>
    </row>
    <row r="40" spans="2:10" x14ac:dyDescent="0.25">
      <c r="B40" s="44" t="s">
        <v>75</v>
      </c>
      <c r="C40" s="48">
        <v>0.10164722222222222</v>
      </c>
      <c r="D40" s="51">
        <v>0.1944444444444445</v>
      </c>
      <c r="E40" s="46">
        <v>1754</v>
      </c>
      <c r="F40" s="51">
        <v>0</v>
      </c>
      <c r="G40" s="46">
        <v>1958.4722222222222</v>
      </c>
      <c r="H40" s="51">
        <v>0.11657481312555426</v>
      </c>
      <c r="I40" s="46">
        <v>2142.9444444444443</v>
      </c>
      <c r="J40" s="53">
        <v>0.22174711769922711</v>
      </c>
    </row>
    <row r="41" spans="2:10" ht="15.75" thickBot="1" x14ac:dyDescent="0.3">
      <c r="B41" s="45" t="s">
        <v>76</v>
      </c>
      <c r="C41" s="49">
        <v>0.106375</v>
      </c>
      <c r="D41" s="52">
        <v>0.25000000000000006</v>
      </c>
      <c r="E41" s="47">
        <v>1754</v>
      </c>
      <c r="F41" s="52">
        <v>0</v>
      </c>
      <c r="G41" s="47">
        <v>2005.75</v>
      </c>
      <c r="H41" s="52">
        <v>0.14352907639680729</v>
      </c>
      <c r="I41" s="47">
        <v>2237.5</v>
      </c>
      <c r="J41" s="54">
        <v>0.27565564424173317</v>
      </c>
    </row>
  </sheetData>
  <mergeCells count="5">
    <mergeCell ref="B29:J29"/>
    <mergeCell ref="C30:D30"/>
    <mergeCell ref="E30:F30"/>
    <mergeCell ref="G30:H30"/>
    <mergeCell ref="I30:J3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workbookViewId="0"/>
  </sheetViews>
  <sheetFormatPr defaultRowHeight="15" x14ac:dyDescent="0.25"/>
  <cols>
    <col min="1" max="1" width="0.28515625" customWidth="1"/>
    <col min="2" max="2" width="3.42578125" customWidth="1"/>
    <col min="3" max="3" width="4.85546875" customWidth="1"/>
    <col min="5" max="5" width="8.85546875" customWidth="1"/>
    <col min="6" max="6" width="9" customWidth="1"/>
    <col min="7" max="7" width="10.42578125" bestFit="1" customWidth="1"/>
    <col min="8" max="8" width="8.28515625" customWidth="1"/>
    <col min="9" max="9" width="9" customWidth="1"/>
    <col min="10" max="10" width="8.7109375" customWidth="1"/>
  </cols>
  <sheetData>
    <row r="1" spans="2:2" s="34" customFormat="1" ht="18" x14ac:dyDescent="0.25">
      <c r="B1" s="37" t="s">
        <v>65</v>
      </c>
    </row>
    <row r="2" spans="2:2" s="35" customFormat="1" ht="10.5" x14ac:dyDescent="0.15">
      <c r="B2" s="38" t="s">
        <v>88</v>
      </c>
    </row>
    <row r="3" spans="2:2" s="35" customFormat="1" ht="10.5" x14ac:dyDescent="0.15">
      <c r="B3" s="38" t="s">
        <v>89</v>
      </c>
    </row>
    <row r="4" spans="2:2" s="35" customFormat="1" ht="10.5" x14ac:dyDescent="0.15">
      <c r="B4" s="38" t="s">
        <v>90</v>
      </c>
    </row>
    <row r="5" spans="2:2" s="36" customFormat="1" ht="10.5" x14ac:dyDescent="0.15">
      <c r="B5" s="39" t="s">
        <v>92</v>
      </c>
    </row>
    <row r="28" spans="2:10" ht="15.75" thickBot="1" x14ac:dyDescent="0.3"/>
    <row r="29" spans="2:10" ht="15.75" thickBot="1" x14ac:dyDescent="0.3">
      <c r="B29" s="58" t="s">
        <v>66</v>
      </c>
      <c r="C29" s="59"/>
      <c r="D29" s="59"/>
      <c r="E29" s="59"/>
      <c r="F29" s="59"/>
      <c r="G29" s="59"/>
      <c r="H29" s="59"/>
      <c r="I29" s="59"/>
      <c r="J29" s="60"/>
    </row>
    <row r="30" spans="2:10" x14ac:dyDescent="0.25">
      <c r="B30" s="42"/>
      <c r="C30" s="61" t="s">
        <v>77</v>
      </c>
      <c r="D30" s="62"/>
      <c r="E30" s="63" t="s">
        <v>36</v>
      </c>
      <c r="F30" s="62"/>
      <c r="G30" s="63" t="s">
        <v>37</v>
      </c>
      <c r="H30" s="62"/>
      <c r="I30" s="63" t="s">
        <v>38</v>
      </c>
      <c r="J30" s="64"/>
    </row>
    <row r="31" spans="2:10" x14ac:dyDescent="0.25">
      <c r="B31" s="43"/>
      <c r="C31" s="40" t="s">
        <v>78</v>
      </c>
      <c r="D31" s="50" t="s">
        <v>79</v>
      </c>
      <c r="E31" s="40" t="s">
        <v>78</v>
      </c>
      <c r="F31" s="50" t="s">
        <v>79</v>
      </c>
      <c r="G31" s="40" t="s">
        <v>78</v>
      </c>
      <c r="H31" s="50" t="s">
        <v>79</v>
      </c>
      <c r="I31" s="40" t="s">
        <v>78</v>
      </c>
      <c r="J31" s="41" t="s">
        <v>79</v>
      </c>
    </row>
    <row r="32" spans="2:10" x14ac:dyDescent="0.25">
      <c r="B32" s="44" t="s">
        <v>67</v>
      </c>
      <c r="C32" s="55">
        <v>48.75</v>
      </c>
      <c r="D32" s="51">
        <v>-0.25</v>
      </c>
      <c r="E32" s="46">
        <v>1754</v>
      </c>
      <c r="F32" s="51">
        <v>0</v>
      </c>
      <c r="G32" s="46">
        <v>1776.7499999999998</v>
      </c>
      <c r="H32" s="51">
        <v>1.2970353477764979E-2</v>
      </c>
      <c r="I32" s="46">
        <v>1812</v>
      </c>
      <c r="J32" s="53">
        <v>3.3067274800456098E-2</v>
      </c>
    </row>
    <row r="33" spans="2:10" x14ac:dyDescent="0.25">
      <c r="B33" s="44" t="s">
        <v>68</v>
      </c>
      <c r="C33" s="55">
        <v>52.361111111111114</v>
      </c>
      <c r="D33" s="51">
        <v>-0.19444444444444439</v>
      </c>
      <c r="E33" s="46">
        <v>1754</v>
      </c>
      <c r="F33" s="51">
        <v>0</v>
      </c>
      <c r="G33" s="46">
        <v>1780.3611111111109</v>
      </c>
      <c r="H33" s="51">
        <v>1.5029139744076886E-2</v>
      </c>
      <c r="I33" s="46">
        <v>1812</v>
      </c>
      <c r="J33" s="53">
        <v>3.3067274800456098E-2</v>
      </c>
    </row>
    <row r="34" spans="2:10" x14ac:dyDescent="0.25">
      <c r="B34" s="44" t="s">
        <v>69</v>
      </c>
      <c r="C34" s="55">
        <v>55.972222222222221</v>
      </c>
      <c r="D34" s="51">
        <v>-0.1388888888888889</v>
      </c>
      <c r="E34" s="46">
        <v>1754</v>
      </c>
      <c r="F34" s="51">
        <v>0</v>
      </c>
      <c r="G34" s="46">
        <v>1783.9722222222219</v>
      </c>
      <c r="H34" s="51">
        <v>1.7087926010388794E-2</v>
      </c>
      <c r="I34" s="46">
        <v>1812</v>
      </c>
      <c r="J34" s="53">
        <v>3.3067274800456098E-2</v>
      </c>
    </row>
    <row r="35" spans="2:10" x14ac:dyDescent="0.25">
      <c r="B35" s="44" t="s">
        <v>70</v>
      </c>
      <c r="C35" s="55">
        <v>59.583333333333336</v>
      </c>
      <c r="D35" s="51">
        <v>-8.3333333333333301E-2</v>
      </c>
      <c r="E35" s="46">
        <v>1754</v>
      </c>
      <c r="F35" s="51">
        <v>0</v>
      </c>
      <c r="G35" s="46">
        <v>1787.583333333333</v>
      </c>
      <c r="H35" s="51">
        <v>1.91467122767007E-2</v>
      </c>
      <c r="I35" s="46">
        <v>1812</v>
      </c>
      <c r="J35" s="53">
        <v>3.3067274800456098E-2</v>
      </c>
    </row>
    <row r="36" spans="2:10" x14ac:dyDescent="0.25">
      <c r="B36" s="44" t="s">
        <v>71</v>
      </c>
      <c r="C36" s="55">
        <v>63.194444444444443</v>
      </c>
      <c r="D36" s="51">
        <v>-2.7777777777777801E-2</v>
      </c>
      <c r="E36" s="46">
        <v>1754</v>
      </c>
      <c r="F36" s="51">
        <v>0</v>
      </c>
      <c r="G36" s="46">
        <v>1791.1944444444441</v>
      </c>
      <c r="H36" s="51">
        <v>2.120549854301261E-2</v>
      </c>
      <c r="I36" s="46">
        <v>1812</v>
      </c>
      <c r="J36" s="53">
        <v>3.3067274800456098E-2</v>
      </c>
    </row>
    <row r="37" spans="2:10" x14ac:dyDescent="0.25">
      <c r="B37" s="44" t="s">
        <v>72</v>
      </c>
      <c r="C37" s="55">
        <v>66.805555555555557</v>
      </c>
      <c r="D37" s="51">
        <v>2.7777777777777801E-2</v>
      </c>
      <c r="E37" s="46">
        <v>1754</v>
      </c>
      <c r="F37" s="51">
        <v>0</v>
      </c>
      <c r="G37" s="46">
        <v>1794.8055555555554</v>
      </c>
      <c r="H37" s="51">
        <v>2.3264284809324645E-2</v>
      </c>
      <c r="I37" s="46">
        <v>1812</v>
      </c>
      <c r="J37" s="53">
        <v>3.3067274800456098E-2</v>
      </c>
    </row>
    <row r="38" spans="2:10" x14ac:dyDescent="0.25">
      <c r="B38" s="44" t="s">
        <v>73</v>
      </c>
      <c r="C38" s="55">
        <v>70.416666666666671</v>
      </c>
      <c r="D38" s="51">
        <v>8.3333333333333412E-2</v>
      </c>
      <c r="E38" s="46">
        <v>1754</v>
      </c>
      <c r="F38" s="51">
        <v>0</v>
      </c>
      <c r="G38" s="46">
        <v>1798.4166666666665</v>
      </c>
      <c r="H38" s="51">
        <v>2.5323071075636555E-2</v>
      </c>
      <c r="I38" s="46">
        <v>1812</v>
      </c>
      <c r="J38" s="53">
        <v>3.3067274800456098E-2</v>
      </c>
    </row>
    <row r="39" spans="2:10" x14ac:dyDescent="0.25">
      <c r="B39" s="44" t="s">
        <v>74</v>
      </c>
      <c r="C39" s="55">
        <v>74.027777777777771</v>
      </c>
      <c r="D39" s="51">
        <v>0.13888888888888878</v>
      </c>
      <c r="E39" s="46">
        <v>1754</v>
      </c>
      <c r="F39" s="51">
        <v>0</v>
      </c>
      <c r="G39" s="46">
        <v>1802.0277777777776</v>
      </c>
      <c r="H39" s="51">
        <v>2.7381857341948462E-2</v>
      </c>
      <c r="I39" s="46">
        <v>1812</v>
      </c>
      <c r="J39" s="53">
        <v>3.3067274800456098E-2</v>
      </c>
    </row>
    <row r="40" spans="2:10" x14ac:dyDescent="0.25">
      <c r="B40" s="44" t="s">
        <v>75</v>
      </c>
      <c r="C40" s="55">
        <v>77.638888888888886</v>
      </c>
      <c r="D40" s="51">
        <v>0.19444444444444439</v>
      </c>
      <c r="E40" s="46">
        <v>1754</v>
      </c>
      <c r="F40" s="51">
        <v>0</v>
      </c>
      <c r="G40" s="46">
        <v>1805.6388888888887</v>
      </c>
      <c r="H40" s="51">
        <v>2.9440643608260368E-2</v>
      </c>
      <c r="I40" s="46">
        <v>1812</v>
      </c>
      <c r="J40" s="53">
        <v>3.3067274800456098E-2</v>
      </c>
    </row>
    <row r="41" spans="2:10" ht="15.75" thickBot="1" x14ac:dyDescent="0.3">
      <c r="B41" s="45" t="s">
        <v>76</v>
      </c>
      <c r="C41" s="56">
        <v>81.25</v>
      </c>
      <c r="D41" s="52">
        <v>0.25</v>
      </c>
      <c r="E41" s="47">
        <v>1754</v>
      </c>
      <c r="F41" s="52">
        <v>0</v>
      </c>
      <c r="G41" s="47">
        <v>1809.2499999999998</v>
      </c>
      <c r="H41" s="52">
        <v>3.1499429874572278E-2</v>
      </c>
      <c r="I41" s="47">
        <v>1812</v>
      </c>
      <c r="J41" s="54">
        <v>3.3067274800456098E-2</v>
      </c>
    </row>
  </sheetData>
  <mergeCells count="5">
    <mergeCell ref="B29:J29"/>
    <mergeCell ref="C30:D30"/>
    <mergeCell ref="E30:F30"/>
    <mergeCell ref="G30:H30"/>
    <mergeCell ref="I30:J30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workbookViewId="0">
      <selection activeCell="B1" sqref="B1"/>
    </sheetView>
  </sheetViews>
  <sheetFormatPr defaultRowHeight="15" x14ac:dyDescent="0.25"/>
  <cols>
    <col min="1" max="1" width="0.28515625" customWidth="1"/>
    <col min="2" max="2" width="3.42578125" customWidth="1"/>
    <col min="3" max="3" width="4.85546875" customWidth="1"/>
    <col min="5" max="5" width="8.85546875" customWidth="1"/>
    <col min="6" max="6" width="9" customWidth="1"/>
    <col min="7" max="7" width="7.7109375" customWidth="1"/>
    <col min="8" max="8" width="8.28515625" customWidth="1"/>
    <col min="9" max="9" width="10.42578125" bestFit="1" customWidth="1"/>
    <col min="10" max="10" width="8.7109375" customWidth="1"/>
  </cols>
  <sheetData>
    <row r="1" spans="2:2" s="34" customFormat="1" ht="18" x14ac:dyDescent="0.25">
      <c r="B1" s="37" t="s">
        <v>65</v>
      </c>
    </row>
    <row r="2" spans="2:2" s="35" customFormat="1" ht="10.5" x14ac:dyDescent="0.15">
      <c r="B2" s="38" t="s">
        <v>88</v>
      </c>
    </row>
    <row r="3" spans="2:2" s="35" customFormat="1" ht="10.5" x14ac:dyDescent="0.15">
      <c r="B3" s="38" t="s">
        <v>89</v>
      </c>
    </row>
    <row r="4" spans="2:2" s="35" customFormat="1" ht="10.5" x14ac:dyDescent="0.15">
      <c r="B4" s="38" t="s">
        <v>90</v>
      </c>
    </row>
    <row r="5" spans="2:2" s="36" customFormat="1" ht="10.5" x14ac:dyDescent="0.15">
      <c r="B5" s="39" t="s">
        <v>93</v>
      </c>
    </row>
    <row r="28" spans="2:10" ht="15.75" thickBot="1" x14ac:dyDescent="0.3"/>
    <row r="29" spans="2:10" ht="15.75" thickBot="1" x14ac:dyDescent="0.3">
      <c r="B29" s="58" t="s">
        <v>66</v>
      </c>
      <c r="C29" s="59"/>
      <c r="D29" s="59"/>
      <c r="E29" s="59"/>
      <c r="F29" s="59"/>
      <c r="G29" s="59"/>
      <c r="H29" s="59"/>
      <c r="I29" s="59"/>
      <c r="J29" s="60"/>
    </row>
    <row r="30" spans="2:10" x14ac:dyDescent="0.25">
      <c r="B30" s="42"/>
      <c r="C30" s="61" t="s">
        <v>77</v>
      </c>
      <c r="D30" s="62"/>
      <c r="E30" s="63" t="s">
        <v>36</v>
      </c>
      <c r="F30" s="62"/>
      <c r="G30" s="63" t="s">
        <v>37</v>
      </c>
      <c r="H30" s="62"/>
      <c r="I30" s="63" t="s">
        <v>38</v>
      </c>
      <c r="J30" s="64"/>
    </row>
    <row r="31" spans="2:10" x14ac:dyDescent="0.25">
      <c r="B31" s="43"/>
      <c r="C31" s="40" t="s">
        <v>78</v>
      </c>
      <c r="D31" s="50" t="s">
        <v>79</v>
      </c>
      <c r="E31" s="40" t="s">
        <v>78</v>
      </c>
      <c r="F31" s="50" t="s">
        <v>79</v>
      </c>
      <c r="G31" s="40" t="s">
        <v>78</v>
      </c>
      <c r="H31" s="50" t="s">
        <v>79</v>
      </c>
      <c r="I31" s="40" t="s">
        <v>78</v>
      </c>
      <c r="J31" s="41" t="s">
        <v>79</v>
      </c>
    </row>
    <row r="32" spans="2:10" x14ac:dyDescent="0.25">
      <c r="B32" s="44" t="s">
        <v>67</v>
      </c>
      <c r="C32" s="55">
        <v>82.5</v>
      </c>
      <c r="D32" s="51">
        <v>-0.25</v>
      </c>
      <c r="E32" s="46">
        <v>1754</v>
      </c>
      <c r="F32" s="51">
        <v>0</v>
      </c>
      <c r="G32" s="46">
        <v>1792.9999999999998</v>
      </c>
      <c r="H32" s="51">
        <v>2.2234891676168628E-2</v>
      </c>
      <c r="I32" s="46">
        <v>1784.5</v>
      </c>
      <c r="J32" s="53">
        <v>1.7388825541619156E-2</v>
      </c>
    </row>
    <row r="33" spans="2:10" x14ac:dyDescent="0.25">
      <c r="B33" s="44" t="s">
        <v>68</v>
      </c>
      <c r="C33" s="55">
        <v>88.611111111111114</v>
      </c>
      <c r="D33" s="51">
        <v>-0.19444444444444442</v>
      </c>
      <c r="E33" s="46">
        <v>1754</v>
      </c>
      <c r="F33" s="51">
        <v>0</v>
      </c>
      <c r="G33" s="46">
        <v>1792.9999999999998</v>
      </c>
      <c r="H33" s="51">
        <v>2.2234891676168628E-2</v>
      </c>
      <c r="I33" s="46">
        <v>1790.6111111111111</v>
      </c>
      <c r="J33" s="53">
        <v>2.0872925376916242E-2</v>
      </c>
    </row>
    <row r="34" spans="2:10" x14ac:dyDescent="0.25">
      <c r="B34" s="44" t="s">
        <v>69</v>
      </c>
      <c r="C34" s="55">
        <v>94.722222222222229</v>
      </c>
      <c r="D34" s="51">
        <v>-0.13888888888888884</v>
      </c>
      <c r="E34" s="46">
        <v>1754</v>
      </c>
      <c r="F34" s="51">
        <v>0</v>
      </c>
      <c r="G34" s="46">
        <v>1792.9999999999998</v>
      </c>
      <c r="H34" s="51">
        <v>2.2234891676168628E-2</v>
      </c>
      <c r="I34" s="46">
        <v>1796.7222222222222</v>
      </c>
      <c r="J34" s="53">
        <v>2.4357025212213324E-2</v>
      </c>
    </row>
    <row r="35" spans="2:10" x14ac:dyDescent="0.25">
      <c r="B35" s="44" t="s">
        <v>70</v>
      </c>
      <c r="C35" s="55">
        <v>100.83333333333333</v>
      </c>
      <c r="D35" s="51">
        <v>-8.333333333333337E-2</v>
      </c>
      <c r="E35" s="46">
        <v>1754</v>
      </c>
      <c r="F35" s="51">
        <v>0</v>
      </c>
      <c r="G35" s="46">
        <v>1792.9999999999998</v>
      </c>
      <c r="H35" s="51">
        <v>2.2234891676168628E-2</v>
      </c>
      <c r="I35" s="46">
        <v>1802.8333333333333</v>
      </c>
      <c r="J35" s="53">
        <v>2.784112504751041E-2</v>
      </c>
    </row>
    <row r="36" spans="2:10" x14ac:dyDescent="0.25">
      <c r="B36" s="44" t="s">
        <v>71</v>
      </c>
      <c r="C36" s="55">
        <v>106.94444444444444</v>
      </c>
      <c r="D36" s="51">
        <v>-2.7777777777777794E-2</v>
      </c>
      <c r="E36" s="46">
        <v>1754</v>
      </c>
      <c r="F36" s="51">
        <v>0</v>
      </c>
      <c r="G36" s="46">
        <v>1792.9999999999998</v>
      </c>
      <c r="H36" s="51">
        <v>2.2234891676168628E-2</v>
      </c>
      <c r="I36" s="46">
        <v>1808.9444444444443</v>
      </c>
      <c r="J36" s="53">
        <v>3.1325224882807493E-2</v>
      </c>
    </row>
    <row r="37" spans="2:10" x14ac:dyDescent="0.25">
      <c r="B37" s="44" t="s">
        <v>72</v>
      </c>
      <c r="C37" s="55">
        <v>113.05555555555556</v>
      </c>
      <c r="D37" s="51">
        <v>2.7777777777777794E-2</v>
      </c>
      <c r="E37" s="46">
        <v>1754</v>
      </c>
      <c r="F37" s="51">
        <v>0</v>
      </c>
      <c r="G37" s="46">
        <v>1792.9999999999998</v>
      </c>
      <c r="H37" s="51">
        <v>2.2234891676168628E-2</v>
      </c>
      <c r="I37" s="46">
        <v>1815.0555555555557</v>
      </c>
      <c r="J37" s="53">
        <v>3.480932471810471E-2</v>
      </c>
    </row>
    <row r="38" spans="2:10" x14ac:dyDescent="0.25">
      <c r="B38" s="44" t="s">
        <v>73</v>
      </c>
      <c r="C38" s="55">
        <v>119.16666666666667</v>
      </c>
      <c r="D38" s="51">
        <v>8.333333333333337E-2</v>
      </c>
      <c r="E38" s="46">
        <v>1754</v>
      </c>
      <c r="F38" s="51">
        <v>0</v>
      </c>
      <c r="G38" s="46">
        <v>1792.9999999999998</v>
      </c>
      <c r="H38" s="51">
        <v>2.2234891676168628E-2</v>
      </c>
      <c r="I38" s="46">
        <v>1821.1666666666667</v>
      </c>
      <c r="J38" s="53">
        <v>3.8293424553401789E-2</v>
      </c>
    </row>
    <row r="39" spans="2:10" x14ac:dyDescent="0.25">
      <c r="B39" s="44" t="s">
        <v>74</v>
      </c>
      <c r="C39" s="55">
        <v>125.27777777777777</v>
      </c>
      <c r="D39" s="51">
        <v>0.13888888888888884</v>
      </c>
      <c r="E39" s="46">
        <v>1754</v>
      </c>
      <c r="F39" s="51">
        <v>0</v>
      </c>
      <c r="G39" s="46">
        <v>1792.9999999999998</v>
      </c>
      <c r="H39" s="51">
        <v>2.2234891676168628E-2</v>
      </c>
      <c r="I39" s="46">
        <v>1827.2777777777778</v>
      </c>
      <c r="J39" s="53">
        <v>4.1777524388698875E-2</v>
      </c>
    </row>
    <row r="40" spans="2:10" x14ac:dyDescent="0.25">
      <c r="B40" s="44" t="s">
        <v>75</v>
      </c>
      <c r="C40" s="55">
        <v>131.38888888888889</v>
      </c>
      <c r="D40" s="51">
        <v>0.19444444444444442</v>
      </c>
      <c r="E40" s="46">
        <v>1754</v>
      </c>
      <c r="F40" s="51">
        <v>0</v>
      </c>
      <c r="G40" s="46">
        <v>1792.9999999999998</v>
      </c>
      <c r="H40" s="51">
        <v>2.2234891676168628E-2</v>
      </c>
      <c r="I40" s="46">
        <v>1833.3888888888889</v>
      </c>
      <c r="J40" s="53">
        <v>4.5261624223995961E-2</v>
      </c>
    </row>
    <row r="41" spans="2:10" ht="15.75" thickBot="1" x14ac:dyDescent="0.3">
      <c r="B41" s="45" t="s">
        <v>76</v>
      </c>
      <c r="C41" s="56">
        <v>137.5</v>
      </c>
      <c r="D41" s="52">
        <v>0.25</v>
      </c>
      <c r="E41" s="47">
        <v>1754</v>
      </c>
      <c r="F41" s="52">
        <v>0</v>
      </c>
      <c r="G41" s="47">
        <v>1792.9999999999998</v>
      </c>
      <c r="H41" s="52">
        <v>2.2234891676168628E-2</v>
      </c>
      <c r="I41" s="47">
        <v>1839.5</v>
      </c>
      <c r="J41" s="54">
        <v>4.8745724059293047E-2</v>
      </c>
    </row>
  </sheetData>
  <mergeCells count="5">
    <mergeCell ref="B29:J29"/>
    <mergeCell ref="C30:D30"/>
    <mergeCell ref="E30:F30"/>
    <mergeCell ref="G30:H30"/>
    <mergeCell ref="I30:J3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Decision Tree</vt:lpstr>
      <vt:lpstr>Strategy B4</vt:lpstr>
      <vt:lpstr>Strategy B5</vt:lpstr>
      <vt:lpstr>Strategy B6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2003-08-13T22:36:31Z</dcterms:created>
  <dcterms:modified xsi:type="dcterms:W3CDTF">2014-05-20T18:42:33Z</dcterms:modified>
</cp:coreProperties>
</file>